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é\CloudStation\AndreGroenAdvies\publicaties\Stukken\"/>
    </mc:Choice>
  </mc:AlternateContent>
  <bookViews>
    <workbookView xWindow="0" yWindow="0" windowWidth="25200" windowHeight="12525"/>
  </bookViews>
  <sheets>
    <sheet name="Instructie" sheetId="1" r:id="rId1"/>
    <sheet name="Bepalend" sheetId="4" r:id="rId2"/>
    <sheet name="Rapport" sheetId="2" r:id="rId3"/>
    <sheet name="Timing" sheetId="7" r:id="rId4"/>
    <sheet name="Detailrapporten" sheetId="6" r:id="rId5"/>
    <sheet name="Data" sheetId="3" r:id="rId6"/>
    <sheet name="Rekenblad" sheetId="5" state="hidden" r:id="rId7"/>
  </sheets>
  <definedNames>
    <definedName name="_xlnm.Print_Area" localSheetId="0">Instructie!$A$1:$I$48</definedName>
    <definedName name="UniekePatBepalend">Rapport!$A$46</definedName>
    <definedName name="UniekePoliPat">Rapport!$B$13</definedName>
  </definedNames>
  <calcPr calcId="162913"/>
  <pivotCaches>
    <pivotCache cacheId="2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3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M17" i="5" l="1"/>
  <c r="M16" i="5"/>
  <c r="M15" i="5"/>
  <c r="M14" i="5"/>
  <c r="M13" i="5"/>
  <c r="M12" i="5"/>
  <c r="M11" i="5"/>
  <c r="M10" i="5"/>
  <c r="M9" i="5"/>
  <c r="M8" i="5"/>
  <c r="M7" i="5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M18" i="5" l="1"/>
  <c r="N7" i="5" s="1"/>
  <c r="L17" i="5"/>
  <c r="A34" i="2" s="1"/>
  <c r="L16" i="5"/>
  <c r="L15" i="5"/>
  <c r="L14" i="5"/>
  <c r="L13" i="5"/>
  <c r="L12" i="5"/>
  <c r="L11" i="5"/>
  <c r="L10" i="5"/>
  <c r="L9" i="5"/>
  <c r="L8" i="5"/>
  <c r="L7" i="5"/>
  <c r="A46" i="2"/>
  <c r="B13" i="2"/>
  <c r="K18" i="5"/>
  <c r="A33" i="2" s="1"/>
  <c r="A17" i="2"/>
  <c r="A16" i="2"/>
  <c r="H24" i="3"/>
  <c r="H25" i="3"/>
  <c r="H26" i="3"/>
  <c r="H44" i="3"/>
  <c r="H45" i="3"/>
  <c r="H46" i="3"/>
  <c r="H47" i="3"/>
  <c r="H48" i="3"/>
  <c r="H49" i="3"/>
  <c r="H50" i="3"/>
  <c r="H51" i="3"/>
  <c r="H54" i="3"/>
  <c r="H55" i="3"/>
  <c r="H56" i="3"/>
  <c r="H58" i="3"/>
  <c r="H57" i="3"/>
  <c r="H69" i="3"/>
  <c r="H70" i="3"/>
  <c r="H71" i="3"/>
  <c r="H76" i="3"/>
  <c r="H103" i="3"/>
  <c r="H104" i="3"/>
  <c r="H19" i="3"/>
  <c r="H20" i="3"/>
  <c r="H32" i="3"/>
  <c r="H10" i="3"/>
  <c r="H9" i="3"/>
  <c r="H11" i="3"/>
  <c r="H31" i="3"/>
  <c r="H154" i="3"/>
  <c r="H158" i="3"/>
  <c r="H72" i="3"/>
  <c r="H73" i="3"/>
  <c r="H108" i="3"/>
  <c r="H109" i="3"/>
  <c r="H110" i="3"/>
  <c r="H111" i="3"/>
  <c r="H112" i="3"/>
  <c r="H113" i="3"/>
  <c r="H114" i="3"/>
  <c r="H115" i="3"/>
  <c r="H145" i="3"/>
  <c r="H180" i="3"/>
  <c r="H181" i="3"/>
  <c r="H182" i="3"/>
  <c r="H226" i="3"/>
  <c r="H227" i="3"/>
  <c r="H228" i="3"/>
  <c r="H206" i="3"/>
  <c r="H207" i="3"/>
  <c r="H29" i="3"/>
  <c r="H30" i="3"/>
  <c r="H42" i="3"/>
  <c r="H233" i="3"/>
  <c r="H234" i="3"/>
  <c r="H235" i="3"/>
  <c r="H236" i="3"/>
  <c r="H237" i="3"/>
  <c r="H273" i="3"/>
  <c r="H274" i="3"/>
  <c r="H275" i="3"/>
  <c r="H276" i="3"/>
  <c r="H135" i="3"/>
  <c r="H288" i="3"/>
  <c r="H289" i="3"/>
  <c r="H290" i="3"/>
  <c r="H291" i="3"/>
  <c r="H301" i="3"/>
  <c r="H303" i="3"/>
  <c r="H305" i="3"/>
  <c r="H307" i="3"/>
  <c r="H309" i="3"/>
  <c r="H302" i="3"/>
  <c r="H304" i="3"/>
  <c r="H306" i="3"/>
  <c r="H308" i="3"/>
  <c r="H315" i="3"/>
  <c r="H316" i="3"/>
  <c r="H318" i="3"/>
  <c r="H320" i="3"/>
  <c r="H322" i="3"/>
  <c r="H323" i="3"/>
  <c r="H324" i="3"/>
  <c r="H326" i="3"/>
  <c r="H328" i="3"/>
  <c r="H330" i="3"/>
  <c r="H334" i="3"/>
  <c r="H317" i="3"/>
  <c r="H319" i="3"/>
  <c r="H321" i="3"/>
  <c r="H325" i="3"/>
  <c r="H327" i="3"/>
  <c r="H329" i="3"/>
  <c r="H331" i="3"/>
  <c r="H332" i="3"/>
  <c r="H333" i="3"/>
  <c r="H335" i="3"/>
  <c r="H336" i="3"/>
  <c r="H287" i="3"/>
  <c r="H293" i="3"/>
  <c r="H294" i="3"/>
  <c r="H295" i="3"/>
  <c r="H296" i="3"/>
  <c r="H312" i="3"/>
  <c r="H313" i="3"/>
  <c r="H337" i="3"/>
  <c r="H347" i="3"/>
  <c r="H348" i="3"/>
  <c r="H349" i="3"/>
  <c r="H350" i="3"/>
  <c r="H366" i="3"/>
  <c r="H367" i="3"/>
  <c r="H368" i="3"/>
  <c r="H369" i="3"/>
  <c r="H370" i="3"/>
  <c r="H371" i="3"/>
  <c r="H372" i="3"/>
  <c r="H186" i="3"/>
  <c r="H187" i="3"/>
  <c r="H284" i="3"/>
  <c r="H375" i="3"/>
  <c r="H386" i="3"/>
  <c r="H387" i="3"/>
  <c r="H388" i="3"/>
  <c r="H389" i="3"/>
  <c r="H390" i="3"/>
  <c r="H391" i="3"/>
  <c r="H392" i="3"/>
  <c r="H394" i="3"/>
  <c r="H395" i="3"/>
  <c r="H396" i="3"/>
  <c r="H397" i="3"/>
  <c r="H398" i="3"/>
  <c r="H399" i="3"/>
  <c r="H400" i="3"/>
  <c r="H393" i="3"/>
  <c r="H422" i="3"/>
  <c r="H423" i="3"/>
  <c r="H424" i="3"/>
  <c r="H425" i="3"/>
  <c r="H441" i="3"/>
  <c r="H439" i="3"/>
  <c r="H440" i="3"/>
  <c r="H442" i="3"/>
  <c r="H53" i="3"/>
  <c r="H52" i="3"/>
  <c r="H300" i="3"/>
  <c r="H86" i="3"/>
  <c r="H88" i="3"/>
  <c r="H89" i="3"/>
  <c r="H87" i="3"/>
  <c r="H459" i="3"/>
  <c r="H460" i="3"/>
  <c r="H461" i="3"/>
  <c r="H462" i="3"/>
  <c r="H471" i="3"/>
  <c r="H18" i="3"/>
  <c r="H82" i="3"/>
  <c r="H83" i="3"/>
  <c r="H84" i="3"/>
  <c r="H85" i="3"/>
  <c r="H96" i="3"/>
  <c r="H97" i="3"/>
  <c r="H140" i="3"/>
  <c r="H179" i="3"/>
  <c r="H167" i="3"/>
  <c r="H261" i="3"/>
  <c r="H223" i="3"/>
  <c r="H224" i="3"/>
  <c r="H221" i="3"/>
  <c r="H222" i="3"/>
  <c r="H340" i="3"/>
  <c r="H353" i="3"/>
  <c r="H364" i="3"/>
  <c r="H464" i="3"/>
  <c r="H463" i="3"/>
  <c r="H467" i="3"/>
  <c r="H436" i="3"/>
  <c r="H437" i="3"/>
  <c r="H438" i="3"/>
  <c r="H141" i="3"/>
  <c r="H472" i="3"/>
  <c r="H474" i="3"/>
  <c r="H473" i="3"/>
  <c r="H356" i="3"/>
  <c r="H455" i="3"/>
  <c r="H456" i="3"/>
  <c r="H454" i="3"/>
  <c r="H490" i="3"/>
  <c r="H491" i="3"/>
  <c r="H268" i="3"/>
  <c r="H269" i="3"/>
  <c r="H270" i="3"/>
  <c r="H338" i="3"/>
  <c r="H339" i="3"/>
  <c r="H151" i="3"/>
  <c r="H152" i="3"/>
  <c r="H153" i="3"/>
  <c r="H185" i="3"/>
  <c r="H360" i="3"/>
  <c r="H361" i="3"/>
  <c r="H362" i="3"/>
  <c r="H363" i="3"/>
  <c r="H446" i="3"/>
  <c r="H447" i="3"/>
  <c r="H448" i="3"/>
  <c r="H449" i="3"/>
  <c r="H450" i="3"/>
  <c r="H451" i="3"/>
  <c r="H452" i="3"/>
  <c r="H453" i="3"/>
  <c r="H378" i="3"/>
  <c r="H408" i="3"/>
  <c r="H409" i="3"/>
  <c r="H410" i="3"/>
  <c r="H411" i="3"/>
  <c r="H412" i="3"/>
  <c r="H444" i="3"/>
  <c r="H477" i="3"/>
  <c r="H476" i="3"/>
  <c r="H493" i="3"/>
  <c r="H494" i="3"/>
  <c r="H282" i="3"/>
  <c r="H283" i="3"/>
  <c r="H475" i="3"/>
  <c r="H485" i="3"/>
  <c r="H489" i="3"/>
  <c r="H492" i="3"/>
  <c r="H12" i="3"/>
  <c r="H41" i="3"/>
  <c r="H137" i="3"/>
  <c r="H136" i="3"/>
  <c r="H138" i="3"/>
  <c r="H15" i="3"/>
  <c r="H16" i="3"/>
  <c r="H17" i="3"/>
  <c r="H175" i="3"/>
  <c r="H218" i="3"/>
  <c r="H219" i="3"/>
  <c r="H220" i="3"/>
  <c r="H40" i="3"/>
  <c r="H245" i="3"/>
  <c r="H246" i="3"/>
  <c r="H247" i="3"/>
  <c r="H248" i="3"/>
  <c r="H249" i="3"/>
  <c r="H250" i="3"/>
  <c r="H253" i="3"/>
  <c r="H254" i="3"/>
  <c r="H255" i="3"/>
  <c r="H256" i="3"/>
  <c r="H257" i="3"/>
  <c r="H258" i="3"/>
  <c r="H259" i="3"/>
  <c r="H251" i="3"/>
  <c r="H260" i="3"/>
  <c r="H252" i="3"/>
  <c r="H240" i="3"/>
  <c r="H98" i="3"/>
  <c r="H242" i="3"/>
  <c r="H241" i="3"/>
  <c r="H351" i="3"/>
  <c r="H357" i="3"/>
  <c r="H404" i="3"/>
  <c r="H405" i="3"/>
  <c r="H406" i="3"/>
  <c r="H407" i="3"/>
  <c r="H484" i="3"/>
  <c r="H147" i="3"/>
  <c r="H292" i="3"/>
  <c r="H314" i="3"/>
  <c r="H168" i="3"/>
  <c r="H170" i="3"/>
  <c r="H172" i="3"/>
  <c r="H171" i="3"/>
  <c r="H169" i="3"/>
  <c r="H359" i="3"/>
  <c r="H358" i="3"/>
  <c r="H457" i="3"/>
  <c r="H458" i="3"/>
  <c r="H480" i="3"/>
  <c r="H481" i="3"/>
  <c r="H299" i="3"/>
  <c r="H443" i="3"/>
  <c r="H478" i="3"/>
  <c r="H35" i="3"/>
  <c r="H36" i="3"/>
  <c r="H142" i="3"/>
  <c r="H144" i="3"/>
  <c r="H143" i="3"/>
  <c r="H165" i="3"/>
  <c r="H164" i="3"/>
  <c r="H310" i="3"/>
  <c r="H311" i="3"/>
  <c r="H3" i="3"/>
  <c r="H4" i="3"/>
  <c r="H126" i="3"/>
  <c r="H128" i="3"/>
  <c r="H130" i="3"/>
  <c r="H125" i="3"/>
  <c r="H127" i="3"/>
  <c r="H129" i="3"/>
  <c r="H383" i="3"/>
  <c r="H381" i="3"/>
  <c r="H382" i="3"/>
  <c r="H488" i="3"/>
  <c r="H146" i="3"/>
  <c r="H2" i="3"/>
  <c r="H5" i="3"/>
  <c r="H8" i="3"/>
  <c r="H6" i="3"/>
  <c r="H7" i="3"/>
  <c r="H131" i="3"/>
  <c r="H132" i="3"/>
  <c r="H133" i="3"/>
  <c r="H156" i="3"/>
  <c r="H157" i="3"/>
  <c r="H155" i="3"/>
  <c r="H99" i="3"/>
  <c r="H100" i="3"/>
  <c r="H101" i="3"/>
  <c r="H102" i="3"/>
  <c r="H198" i="3"/>
  <c r="H199" i="3"/>
  <c r="H134" i="3"/>
  <c r="H148" i="3"/>
  <c r="H229" i="3"/>
  <c r="H230" i="3"/>
  <c r="H231" i="3"/>
  <c r="H341" i="3"/>
  <c r="H342" i="3"/>
  <c r="H343" i="3"/>
  <c r="H344" i="3"/>
  <c r="H38" i="3"/>
  <c r="H39" i="3"/>
  <c r="H37" i="3"/>
  <c r="H162" i="3"/>
  <c r="H163" i="3"/>
  <c r="H61" i="3"/>
  <c r="H68" i="3"/>
  <c r="H60" i="3"/>
  <c r="H62" i="3"/>
  <c r="H63" i="3"/>
  <c r="H64" i="3"/>
  <c r="H65" i="3"/>
  <c r="H66" i="3"/>
  <c r="H67" i="3"/>
  <c r="H384" i="3"/>
  <c r="H385" i="3"/>
  <c r="H159" i="3"/>
  <c r="H161" i="3"/>
  <c r="H160" i="3"/>
  <c r="H297" i="3"/>
  <c r="H74" i="3"/>
  <c r="H75" i="3"/>
  <c r="H177" i="3"/>
  <c r="H479" i="3"/>
  <c r="H225" i="3"/>
  <c r="H205" i="3"/>
  <c r="H204" i="3"/>
  <c r="H498" i="3"/>
  <c r="H465" i="3"/>
  <c r="H497" i="3"/>
  <c r="H496" i="3"/>
  <c r="H23" i="3"/>
  <c r="H21" i="3"/>
  <c r="H22" i="3"/>
  <c r="H28" i="3"/>
  <c r="H27" i="3"/>
  <c r="H78" i="3"/>
  <c r="H81" i="3"/>
  <c r="H77" i="3"/>
  <c r="H79" i="3"/>
  <c r="H80" i="3"/>
  <c r="H94" i="3"/>
  <c r="H95" i="3"/>
  <c r="H93" i="3"/>
  <c r="H106" i="3"/>
  <c r="H107" i="3"/>
  <c r="H105" i="3"/>
  <c r="H118" i="3"/>
  <c r="H120" i="3"/>
  <c r="H121" i="3"/>
  <c r="H122" i="3"/>
  <c r="H124" i="3"/>
  <c r="H117" i="3"/>
  <c r="H119" i="3"/>
  <c r="H123" i="3"/>
  <c r="H150" i="3"/>
  <c r="H176" i="3"/>
  <c r="H190" i="3"/>
  <c r="H191" i="3"/>
  <c r="H196" i="3"/>
  <c r="H188" i="3"/>
  <c r="H192" i="3"/>
  <c r="H193" i="3"/>
  <c r="H189" i="3"/>
  <c r="H194" i="3"/>
  <c r="H195" i="3"/>
  <c r="H232" i="3"/>
  <c r="H238" i="3"/>
  <c r="H272" i="3"/>
  <c r="H271" i="3"/>
  <c r="H281" i="3"/>
  <c r="H280" i="3"/>
  <c r="H345" i="3"/>
  <c r="H346" i="3"/>
  <c r="H376" i="3"/>
  <c r="H421" i="3"/>
  <c r="H427" i="3"/>
  <c r="H432" i="3"/>
  <c r="H433" i="3"/>
  <c r="H434" i="3"/>
  <c r="H435" i="3"/>
  <c r="H426" i="3"/>
  <c r="H428" i="3"/>
  <c r="H429" i="3"/>
  <c r="H430" i="3"/>
  <c r="H431" i="3"/>
  <c r="H33" i="3"/>
  <c r="H34" i="3"/>
  <c r="H43" i="3"/>
  <c r="H210" i="3"/>
  <c r="H211" i="3"/>
  <c r="H212" i="3"/>
  <c r="H208" i="3"/>
  <c r="H209" i="3"/>
  <c r="H213" i="3"/>
  <c r="H215" i="3"/>
  <c r="H216" i="3"/>
  <c r="H217" i="3"/>
  <c r="H214" i="3"/>
  <c r="H184" i="3"/>
  <c r="H202" i="3"/>
  <c r="H201" i="3"/>
  <c r="H264" i="3"/>
  <c r="H265" i="3"/>
  <c r="H266" i="3"/>
  <c r="H263" i="3"/>
  <c r="H267" i="3"/>
  <c r="H244" i="3"/>
  <c r="H243" i="3"/>
  <c r="H298" i="3"/>
  <c r="H352" i="3"/>
  <c r="H414" i="3"/>
  <c r="H416" i="3"/>
  <c r="H417" i="3"/>
  <c r="H418" i="3"/>
  <c r="H419" i="3"/>
  <c r="H420" i="3"/>
  <c r="H413" i="3"/>
  <c r="H415" i="3"/>
  <c r="H377" i="3"/>
  <c r="H380" i="3"/>
  <c r="H379" i="3"/>
  <c r="H374" i="3"/>
  <c r="H373" i="3"/>
  <c r="H466" i="3"/>
  <c r="H402" i="3"/>
  <c r="H469" i="3"/>
  <c r="H470" i="3"/>
  <c r="H468" i="3"/>
  <c r="H483" i="3"/>
  <c r="H482" i="3"/>
  <c r="H486" i="3"/>
  <c r="H495" i="3"/>
  <c r="H91" i="3"/>
  <c r="H90" i="3"/>
  <c r="H92" i="3"/>
  <c r="H116" i="3"/>
  <c r="H166" i="3"/>
  <c r="H200" i="3"/>
  <c r="H139" i="3"/>
  <c r="H197" i="3"/>
  <c r="H13" i="3"/>
  <c r="H14" i="3"/>
  <c r="H59" i="3"/>
  <c r="H178" i="3"/>
  <c r="H183" i="3"/>
  <c r="H365" i="3"/>
  <c r="H285" i="3"/>
  <c r="H286" i="3"/>
  <c r="H354" i="3"/>
  <c r="H173" i="3"/>
  <c r="H174" i="3"/>
  <c r="H239" i="3"/>
  <c r="H149" i="3"/>
  <c r="H203" i="3"/>
  <c r="H279" i="3"/>
  <c r="H277" i="3"/>
  <c r="H278" i="3"/>
  <c r="H401" i="3"/>
  <c r="H403" i="3"/>
  <c r="H445" i="3"/>
  <c r="H487" i="3"/>
  <c r="H355" i="3"/>
  <c r="H262" i="3"/>
  <c r="H499" i="3"/>
  <c r="I118" i="3"/>
  <c r="I374" i="3"/>
  <c r="I187" i="3"/>
  <c r="I443" i="3"/>
  <c r="I220" i="3"/>
  <c r="I476" i="3"/>
  <c r="I98" i="3"/>
  <c r="I442" i="3"/>
  <c r="I275" i="3"/>
  <c r="I136" i="3"/>
  <c r="I480" i="3"/>
  <c r="I42" i="3"/>
  <c r="I382" i="3"/>
  <c r="I215" i="3"/>
  <c r="I80" i="3"/>
  <c r="I420" i="3"/>
  <c r="I125" i="3"/>
  <c r="I302" i="3"/>
  <c r="I135" i="3"/>
  <c r="I479" i="3"/>
  <c r="I340" i="3"/>
  <c r="I89" i="3"/>
  <c r="I70" i="3"/>
  <c r="I326" i="3"/>
  <c r="I75" i="3"/>
  <c r="I331" i="3"/>
  <c r="I108" i="3"/>
  <c r="I364" i="3"/>
  <c r="I437" i="3"/>
  <c r="I206" i="3"/>
  <c r="I39" i="3"/>
  <c r="I383" i="3"/>
  <c r="I244" i="3"/>
  <c r="I41" i="3"/>
  <c r="I146" i="3"/>
  <c r="I490" i="3"/>
  <c r="I323" i="3"/>
  <c r="I184" i="3"/>
  <c r="I69" i="3"/>
  <c r="I189" i="3"/>
  <c r="I322" i="3"/>
  <c r="I159" i="3"/>
  <c r="I20" i="3"/>
  <c r="I360" i="3"/>
  <c r="I169" i="3"/>
  <c r="I342" i="3"/>
  <c r="I347" i="3"/>
  <c r="I380" i="3"/>
  <c r="I314" i="3"/>
  <c r="I8" i="3"/>
  <c r="I121" i="3"/>
  <c r="I3" i="3"/>
  <c r="I208" i="3"/>
  <c r="I2" i="3"/>
  <c r="I179" i="3"/>
  <c r="I384" i="3"/>
  <c r="I286" i="3"/>
  <c r="I25" i="3"/>
  <c r="I321" i="3"/>
  <c r="I88" i="3"/>
  <c r="I495" i="3"/>
  <c r="I230" i="3"/>
  <c r="I235" i="3"/>
  <c r="I268" i="3"/>
  <c r="I162" i="3"/>
  <c r="I32" i="3"/>
  <c r="I201" i="3"/>
  <c r="I23" i="3"/>
  <c r="I228" i="3"/>
  <c r="I26" i="3"/>
  <c r="I199" i="3"/>
  <c r="I404" i="3"/>
  <c r="I370" i="3"/>
  <c r="I313" i="3"/>
  <c r="I385" i="3"/>
  <c r="I176" i="3"/>
  <c r="I465" i="3"/>
  <c r="I406" i="3"/>
  <c r="I411" i="3"/>
  <c r="I444" i="3"/>
  <c r="I398" i="3"/>
  <c r="I96" i="3"/>
  <c r="I393" i="3"/>
  <c r="I87" i="3"/>
  <c r="I292" i="3"/>
  <c r="I90" i="3"/>
  <c r="I263" i="3"/>
  <c r="I468" i="3"/>
  <c r="I458" i="3"/>
  <c r="I301" i="3"/>
  <c r="I55" i="3"/>
  <c r="I381" i="3"/>
  <c r="I166" i="3"/>
  <c r="I171" i="3"/>
  <c r="I204" i="3"/>
  <c r="I78" i="3"/>
  <c r="I255" i="3"/>
  <c r="I456" i="3"/>
  <c r="I274" i="3"/>
  <c r="I451" i="3"/>
  <c r="I61" i="3"/>
  <c r="I115" i="3"/>
  <c r="I320" i="3"/>
  <c r="I35" i="3"/>
  <c r="I365" i="3"/>
  <c r="I143" i="3"/>
  <c r="I157" i="3"/>
  <c r="I74" i="3"/>
  <c r="I452" i="3"/>
  <c r="I417" i="3"/>
  <c r="I216" i="3"/>
  <c r="I433" i="3"/>
  <c r="I196" i="3"/>
  <c r="I481" i="3"/>
  <c r="I304" i="3"/>
  <c r="I79" i="3"/>
  <c r="I397" i="3"/>
  <c r="I350" i="3"/>
  <c r="I249" i="3"/>
  <c r="I163" i="3"/>
  <c r="I205" i="3"/>
  <c r="I94" i="3"/>
  <c r="I472" i="3"/>
  <c r="I241" i="3"/>
  <c r="I305" i="3"/>
  <c r="I251" i="3"/>
  <c r="I284" i="3"/>
  <c r="I182" i="3"/>
  <c r="I438" i="3"/>
  <c r="I28" i="3"/>
  <c r="I117" i="3"/>
  <c r="I54" i="3"/>
  <c r="I19" i="3"/>
  <c r="I392" i="3"/>
  <c r="I471" i="3"/>
  <c r="I130" i="3"/>
  <c r="I84" i="3"/>
  <c r="I390" i="3"/>
  <c r="I428" i="3"/>
  <c r="I467" i="3"/>
  <c r="I16" i="3"/>
  <c r="I494" i="3"/>
  <c r="I86" i="3"/>
  <c r="I147" i="3"/>
  <c r="I149" i="3"/>
  <c r="I463" i="3"/>
  <c r="I401" i="3"/>
  <c r="I167" i="3"/>
  <c r="I31" i="3"/>
  <c r="I129" i="3"/>
  <c r="I283" i="3"/>
  <c r="I389" i="3"/>
  <c r="I95" i="3"/>
  <c r="I222" i="3"/>
  <c r="I76" i="3"/>
  <c r="I106" i="3"/>
  <c r="I375" i="3"/>
  <c r="I414" i="3"/>
  <c r="I158" i="3"/>
  <c r="I439" i="3"/>
  <c r="I289" i="3"/>
  <c r="I24" i="3"/>
  <c r="I132" i="3"/>
  <c r="A48" i="2"/>
  <c r="I246" i="3"/>
  <c r="I315" i="3"/>
  <c r="I348" i="3"/>
  <c r="I186" i="3"/>
  <c r="I103" i="3"/>
  <c r="I52" i="3"/>
  <c r="I213" i="3"/>
  <c r="I210" i="3"/>
  <c r="I131" i="3"/>
  <c r="I164" i="3"/>
  <c r="I57" i="3"/>
  <c r="I218" i="3"/>
  <c r="I223" i="3"/>
  <c r="I168" i="3"/>
  <c r="I341" i="3"/>
  <c r="I134" i="3"/>
  <c r="I454" i="3"/>
  <c r="I267" i="3"/>
  <c r="I172" i="3"/>
  <c r="I492" i="3"/>
  <c r="I122" i="3"/>
  <c r="I127" i="3"/>
  <c r="I72" i="3"/>
  <c r="I293" i="3"/>
  <c r="I234" i="3"/>
  <c r="I151" i="3"/>
  <c r="I100" i="3"/>
  <c r="I405" i="3"/>
  <c r="I154" i="3"/>
  <c r="I71" i="3"/>
  <c r="I104" i="3"/>
  <c r="I85" i="3"/>
  <c r="I214" i="3"/>
  <c r="I475" i="3"/>
  <c r="I73" i="3"/>
  <c r="I319" i="3"/>
  <c r="I173" i="3"/>
  <c r="I343" i="3"/>
  <c r="I217" i="3"/>
  <c r="I351" i="3"/>
  <c r="I233" i="3"/>
  <c r="I324" i="3"/>
  <c r="I50" i="3"/>
  <c r="I377" i="3"/>
  <c r="I102" i="3"/>
  <c r="I363" i="3"/>
  <c r="I53" i="3"/>
  <c r="I339" i="3"/>
  <c r="I18" i="3"/>
  <c r="I367" i="3"/>
  <c r="I281" i="3"/>
  <c r="I371" i="3"/>
  <c r="I297" i="3"/>
  <c r="I408" i="3"/>
  <c r="I138" i="3"/>
  <c r="I317" i="3"/>
  <c r="I278" i="3"/>
  <c r="I60" i="3"/>
  <c r="I58" i="3"/>
  <c r="I403" i="3"/>
  <c r="I82" i="3"/>
  <c r="I431" i="3"/>
  <c r="I473" i="3"/>
  <c r="I435" i="3"/>
  <c r="I485" i="3"/>
  <c r="I496" i="3"/>
  <c r="I399" i="3"/>
  <c r="I273" i="3"/>
  <c r="I43" i="3"/>
  <c r="I332" i="3"/>
  <c r="I418" i="3"/>
  <c r="I288" i="3"/>
  <c r="I446" i="3"/>
  <c r="I312" i="3"/>
  <c r="I450" i="3"/>
  <c r="I488" i="3"/>
  <c r="I240" i="3"/>
  <c r="I306" i="3"/>
  <c r="I445" i="3"/>
  <c r="I247" i="3"/>
  <c r="I161" i="3"/>
  <c r="I197" i="3"/>
  <c r="I498" i="3"/>
  <c r="I225" i="3"/>
  <c r="I29" i="3"/>
  <c r="I280" i="3"/>
  <c r="I10" i="3"/>
  <c r="I221" i="3"/>
  <c r="I368" i="3"/>
  <c r="I353" i="3"/>
  <c r="I493" i="3"/>
  <c r="I177" i="3"/>
  <c r="A47" i="2"/>
  <c r="I126" i="3"/>
  <c r="I5" i="3"/>
  <c r="I203" i="3"/>
  <c r="I34" i="3"/>
  <c r="I416" i="3"/>
  <c r="I67" i="3"/>
  <c r="I66" i="3"/>
  <c r="I448" i="3"/>
  <c r="I491" i="3"/>
  <c r="I175" i="3"/>
  <c r="I165" i="3"/>
  <c r="I432" i="3"/>
  <c r="I107" i="3"/>
  <c r="I133" i="3"/>
  <c r="I229" i="3"/>
  <c r="I68" i="3"/>
  <c r="I150" i="3"/>
  <c r="I231" i="3"/>
  <c r="I483" i="3"/>
  <c r="I152" i="3"/>
  <c r="I422" i="3"/>
  <c r="I116" i="3"/>
  <c r="I282" i="3"/>
  <c r="I497" i="3"/>
  <c r="I269" i="3"/>
  <c r="I310" i="3"/>
  <c r="I379" i="3"/>
  <c r="I412" i="3"/>
  <c r="I270" i="3"/>
  <c r="I191" i="3"/>
  <c r="I224" i="3"/>
  <c r="I265" i="3"/>
  <c r="I298" i="3"/>
  <c r="I303" i="3"/>
  <c r="I248" i="3"/>
  <c r="I345" i="3"/>
  <c r="I386" i="3"/>
  <c r="I307" i="3"/>
  <c r="I256" i="3"/>
  <c r="I361" i="3"/>
  <c r="I198" i="3"/>
  <c r="I11" i="3"/>
  <c r="I395" i="3"/>
  <c r="I236" i="3"/>
  <c r="I181" i="3"/>
  <c r="I290" i="3"/>
  <c r="I211" i="3"/>
  <c r="I160" i="3"/>
  <c r="I329" i="3"/>
  <c r="I318" i="3"/>
  <c r="I239" i="3"/>
  <c r="I272" i="3"/>
  <c r="I153" i="3"/>
  <c r="I238" i="3"/>
  <c r="I243" i="3"/>
  <c r="I192" i="3"/>
  <c r="I421" i="3"/>
  <c r="I470" i="3"/>
  <c r="I124" i="3"/>
  <c r="I142" i="3"/>
  <c r="I180" i="3"/>
  <c r="I170" i="3"/>
  <c r="I36" i="3"/>
  <c r="I174" i="3"/>
  <c r="I40" i="3"/>
  <c r="I77" i="3"/>
  <c r="I93" i="3"/>
  <c r="I394" i="3"/>
  <c r="I253" i="3"/>
  <c r="I358" i="3"/>
  <c r="I12" i="3"/>
  <c r="I137" i="3"/>
  <c r="I200" i="3"/>
  <c r="I190" i="3"/>
  <c r="I56" i="3"/>
  <c r="I194" i="3"/>
  <c r="I64" i="3"/>
  <c r="I30" i="3"/>
  <c r="I237" i="3"/>
  <c r="I478" i="3"/>
  <c r="I209" i="3"/>
  <c r="I27" i="3"/>
  <c r="I188" i="3"/>
  <c r="I226" i="3"/>
  <c r="I264" i="3"/>
  <c r="I254" i="3"/>
  <c r="I120" i="3"/>
  <c r="I258" i="3"/>
  <c r="I128" i="3"/>
  <c r="I114" i="3"/>
  <c r="I193" i="3"/>
  <c r="I260" i="3"/>
  <c r="I38" i="3"/>
  <c r="I299" i="3"/>
  <c r="I460" i="3"/>
  <c r="I83" i="3"/>
  <c r="I469" i="3"/>
  <c r="I111" i="3"/>
  <c r="I484" i="3"/>
  <c r="I287" i="3"/>
  <c r="I13" i="3"/>
  <c r="I277" i="3"/>
  <c r="I4" i="3"/>
  <c r="I81" i="3"/>
  <c r="I112" i="3"/>
  <c r="I178" i="3"/>
  <c r="I349" i="3"/>
  <c r="I335" i="3"/>
  <c r="I266" i="3"/>
  <c r="I413" i="3"/>
  <c r="I453" i="3"/>
  <c r="I183" i="3"/>
  <c r="I477" i="3"/>
  <c r="I185" i="3"/>
  <c r="I434" i="3"/>
  <c r="I285" i="3"/>
  <c r="I49" i="3"/>
  <c r="I59" i="3"/>
  <c r="I92" i="3"/>
  <c r="I373" i="3"/>
  <c r="I354" i="3"/>
  <c r="I359" i="3"/>
  <c r="I308" i="3"/>
  <c r="I45" i="3"/>
  <c r="I466" i="3"/>
  <c r="I387" i="3"/>
  <c r="I336" i="3"/>
  <c r="I46" i="3"/>
  <c r="I474" i="3"/>
  <c r="I391" i="3"/>
  <c r="I424" i="3"/>
  <c r="I141" i="3"/>
  <c r="I262" i="3"/>
  <c r="I139" i="3"/>
  <c r="I459" i="3"/>
  <c r="I300" i="3"/>
  <c r="I9" i="3"/>
  <c r="I378" i="3"/>
  <c r="I295" i="3"/>
  <c r="I328" i="3"/>
  <c r="I109" i="3"/>
  <c r="I402" i="3"/>
  <c r="I407" i="3"/>
  <c r="I356" i="3"/>
  <c r="I409" i="3"/>
  <c r="I410" i="3"/>
  <c r="I327" i="3"/>
  <c r="I276" i="3"/>
  <c r="I425" i="3"/>
  <c r="I91" i="3"/>
  <c r="I252" i="3"/>
  <c r="I482" i="3"/>
  <c r="I352" i="3"/>
  <c r="I338" i="3"/>
  <c r="I376" i="3"/>
  <c r="I346" i="3"/>
  <c r="I212" i="3"/>
  <c r="I119" i="3"/>
  <c r="I429" i="3"/>
  <c r="I227" i="3"/>
  <c r="I145" i="3"/>
  <c r="I486" i="3"/>
  <c r="I140" i="3"/>
  <c r="I334" i="3"/>
  <c r="I372" i="3"/>
  <c r="I362" i="3"/>
  <c r="I400" i="3"/>
  <c r="I366" i="3"/>
  <c r="I232" i="3"/>
  <c r="I207" i="3"/>
  <c r="I487" i="3"/>
  <c r="I311" i="3"/>
  <c r="I22" i="3"/>
  <c r="I155" i="3"/>
  <c r="I316" i="3"/>
  <c r="I63" i="3"/>
  <c r="I436" i="3"/>
  <c r="I426" i="3"/>
  <c r="I464" i="3"/>
  <c r="I430" i="3"/>
  <c r="I296" i="3"/>
  <c r="I291" i="3"/>
  <c r="I449" i="3"/>
  <c r="I357" i="3"/>
  <c r="I294" i="3"/>
  <c r="I427" i="3"/>
  <c r="I309" i="3"/>
  <c r="I423" i="3"/>
  <c r="I457" i="3"/>
  <c r="I279" i="3"/>
  <c r="I110" i="3"/>
  <c r="I455" i="3"/>
  <c r="I202" i="3"/>
  <c r="I257" i="3"/>
  <c r="I344" i="3"/>
  <c r="I337" i="3"/>
  <c r="I441" i="3"/>
  <c r="I15" i="3"/>
  <c r="I369" i="3"/>
  <c r="I101" i="3"/>
  <c r="I99" i="3"/>
  <c r="I242" i="3"/>
  <c r="I33" i="3"/>
  <c r="I48" i="3"/>
  <c r="I330" i="3"/>
  <c r="I461" i="3"/>
  <c r="I271" i="3"/>
  <c r="I113" i="3"/>
  <c r="A49" i="2"/>
  <c r="I123" i="3"/>
  <c r="I156" i="3"/>
  <c r="I14" i="3"/>
  <c r="I447" i="3"/>
  <c r="I47" i="3"/>
  <c r="I325" i="3"/>
  <c r="I51" i="3"/>
  <c r="I6" i="3"/>
  <c r="I44" i="3"/>
  <c r="I462" i="3"/>
  <c r="I62" i="3"/>
  <c r="I440" i="3"/>
  <c r="I415" i="3"/>
  <c r="I219" i="3"/>
  <c r="I37" i="3"/>
  <c r="I7" i="3"/>
  <c r="I65" i="3"/>
  <c r="I396" i="3"/>
  <c r="I195" i="3"/>
  <c r="I261" i="3"/>
  <c r="I21" i="3"/>
  <c r="I245" i="3"/>
  <c r="I259" i="3"/>
  <c r="I499" i="3"/>
  <c r="I17" i="3"/>
  <c r="I250" i="3"/>
  <c r="I144" i="3"/>
  <c r="I148" i="3"/>
  <c r="I105" i="3"/>
  <c r="I355" i="3"/>
  <c r="I333" i="3"/>
  <c r="I419" i="3"/>
  <c r="I388" i="3"/>
  <c r="I97" i="3"/>
  <c r="I489" i="3"/>
  <c r="N8" i="5" l="1"/>
  <c r="N9" i="5" s="1"/>
  <c r="N10" i="5" s="1"/>
  <c r="N11" i="5" s="1"/>
  <c r="N12" i="5" s="1"/>
  <c r="N13" i="5" s="1"/>
  <c r="N14" i="5" s="1"/>
  <c r="N15" i="5" s="1"/>
  <c r="N16" i="5" s="1"/>
  <c r="N17" i="5" s="1"/>
  <c r="M489" i="3" l="1"/>
  <c r="J489" i="3"/>
  <c r="K489" i="3"/>
  <c r="M251" i="3"/>
  <c r="J251" i="3"/>
  <c r="K251" i="3"/>
  <c r="M442" i="3"/>
  <c r="J442" i="3"/>
  <c r="K442" i="3"/>
  <c r="M191" i="3"/>
  <c r="J191" i="3"/>
  <c r="K191" i="3"/>
  <c r="M279" i="3"/>
  <c r="J279" i="3"/>
  <c r="K279" i="3"/>
  <c r="M39" i="3"/>
  <c r="J39" i="3"/>
  <c r="K39" i="3"/>
  <c r="M426" i="3"/>
  <c r="J426" i="3"/>
  <c r="K426" i="3"/>
  <c r="M175" i="3"/>
  <c r="J175" i="3"/>
  <c r="K175" i="3"/>
  <c r="M379" i="3"/>
  <c r="J379" i="3"/>
  <c r="K379" i="3"/>
  <c r="M32" i="3"/>
  <c r="J32" i="3"/>
  <c r="K32" i="3"/>
  <c r="M243" i="3"/>
  <c r="J243" i="3"/>
  <c r="K243" i="3"/>
  <c r="M112" i="3"/>
  <c r="J112" i="3"/>
  <c r="K112" i="3"/>
  <c r="M473" i="3"/>
  <c r="J473" i="3"/>
  <c r="K473" i="3"/>
  <c r="M159" i="3"/>
  <c r="J159" i="3"/>
  <c r="K159" i="3"/>
  <c r="M421" i="3"/>
  <c r="J421" i="3"/>
  <c r="K421" i="3"/>
  <c r="M128" i="3"/>
  <c r="J128" i="3"/>
  <c r="K128" i="3"/>
  <c r="M363" i="3"/>
  <c r="J363" i="3"/>
  <c r="K363" i="3"/>
  <c r="M48" i="3"/>
  <c r="J48" i="3"/>
  <c r="K48" i="3"/>
  <c r="M410" i="3"/>
  <c r="J410" i="3"/>
  <c r="K410" i="3"/>
  <c r="M287" i="3"/>
  <c r="J287" i="3"/>
  <c r="K287" i="3"/>
  <c r="M96" i="3"/>
  <c r="J96" i="3"/>
  <c r="K96" i="3"/>
  <c r="M29" i="3"/>
  <c r="J29" i="3"/>
  <c r="K29" i="3"/>
  <c r="M408" i="3"/>
  <c r="J408" i="3"/>
  <c r="K408" i="3"/>
  <c r="M64" i="3"/>
  <c r="J64" i="3"/>
  <c r="K64" i="3"/>
  <c r="M283" i="3"/>
  <c r="J283" i="3"/>
  <c r="K283" i="3"/>
  <c r="M485" i="3"/>
  <c r="J485" i="3"/>
  <c r="K485" i="3"/>
  <c r="M15" i="3"/>
  <c r="J15" i="3"/>
  <c r="K15" i="3"/>
  <c r="M10" i="3"/>
  <c r="J10" i="3"/>
  <c r="K10" i="3"/>
  <c r="M263" i="3"/>
  <c r="J263" i="3"/>
  <c r="K263" i="3"/>
  <c r="M215" i="3"/>
  <c r="J215" i="3"/>
  <c r="K215" i="3"/>
  <c r="M239" i="3"/>
  <c r="J239" i="3"/>
  <c r="K239" i="3"/>
  <c r="M28" i="3"/>
  <c r="J28" i="3"/>
  <c r="K28" i="3"/>
  <c r="M3" i="3"/>
  <c r="J3" i="3"/>
  <c r="K3" i="3"/>
  <c r="M420" i="3"/>
  <c r="J420" i="3"/>
  <c r="K420" i="3"/>
  <c r="M400" i="3"/>
  <c r="J400" i="3"/>
  <c r="K400" i="3"/>
  <c r="M497" i="3"/>
  <c r="J497" i="3"/>
  <c r="K497" i="3"/>
  <c r="M390" i="3"/>
  <c r="J390" i="3"/>
  <c r="K390" i="3"/>
  <c r="M377" i="3"/>
  <c r="J377" i="3"/>
  <c r="K377" i="3"/>
  <c r="M356" i="3"/>
  <c r="J356" i="3"/>
  <c r="K356" i="3"/>
  <c r="M458" i="3"/>
  <c r="J458" i="3"/>
  <c r="K458" i="3"/>
  <c r="M378" i="3"/>
  <c r="J378" i="3"/>
  <c r="K378" i="3"/>
  <c r="M365" i="3"/>
  <c r="J365" i="3"/>
  <c r="K365" i="3"/>
  <c r="M344" i="3"/>
  <c r="J344" i="3"/>
  <c r="K344" i="3"/>
  <c r="M311" i="3"/>
  <c r="J311" i="3"/>
  <c r="K311" i="3"/>
  <c r="M310" i="3"/>
  <c r="J310" i="3"/>
  <c r="K310" i="3"/>
  <c r="M266" i="3"/>
  <c r="J266" i="3"/>
  <c r="K266" i="3"/>
  <c r="M94" i="3"/>
  <c r="J94" i="3"/>
  <c r="K94" i="3"/>
  <c r="M492" i="3"/>
  <c r="J492" i="3"/>
  <c r="K492" i="3"/>
  <c r="M74" i="3"/>
  <c r="J74" i="3"/>
  <c r="K74" i="3"/>
  <c r="M230" i="3"/>
  <c r="J230" i="3"/>
  <c r="K230" i="3"/>
  <c r="M213" i="3"/>
  <c r="J213" i="3"/>
  <c r="K213" i="3"/>
  <c r="M200" i="3"/>
  <c r="J200" i="3"/>
  <c r="K200" i="3"/>
  <c r="M218" i="3"/>
  <c r="J218" i="3"/>
  <c r="K218" i="3"/>
  <c r="M201" i="3"/>
  <c r="J201" i="3"/>
  <c r="K201" i="3"/>
  <c r="M188" i="3"/>
  <c r="J188" i="3"/>
  <c r="K188" i="3"/>
  <c r="M165" i="3"/>
  <c r="J165" i="3"/>
  <c r="K165" i="3"/>
  <c r="M299" i="3"/>
  <c r="J299" i="3"/>
  <c r="K299" i="3"/>
  <c r="M388" i="3"/>
  <c r="J388" i="3"/>
  <c r="K388" i="3"/>
  <c r="M13" i="3"/>
  <c r="J13" i="3"/>
  <c r="K13" i="3"/>
  <c r="M409" i="3"/>
  <c r="J409" i="3"/>
  <c r="K409" i="3"/>
  <c r="M396" i="3"/>
  <c r="J396" i="3"/>
  <c r="K396" i="3"/>
  <c r="M376" i="3"/>
  <c r="J376" i="3"/>
  <c r="K376" i="3"/>
  <c r="M454" i="3"/>
  <c r="J454" i="3"/>
  <c r="K454" i="3"/>
  <c r="M437" i="3"/>
  <c r="J437" i="3"/>
  <c r="K437" i="3"/>
  <c r="M393" i="3"/>
  <c r="J393" i="3"/>
  <c r="K393" i="3"/>
  <c r="M161" i="3"/>
  <c r="J161" i="3"/>
  <c r="K161" i="3"/>
  <c r="M138" i="3"/>
  <c r="J138" i="3"/>
  <c r="K138" i="3"/>
  <c r="M262" i="3"/>
  <c r="J262" i="3"/>
  <c r="K262" i="3"/>
  <c r="M249" i="3"/>
  <c r="J249" i="3"/>
  <c r="K249" i="3"/>
  <c r="M229" i="3"/>
  <c r="J229" i="3"/>
  <c r="K229" i="3"/>
  <c r="M250" i="3"/>
  <c r="J250" i="3"/>
  <c r="K250" i="3"/>
  <c r="M237" i="3"/>
  <c r="J237" i="3"/>
  <c r="K237" i="3"/>
  <c r="M220" i="3"/>
  <c r="J220" i="3"/>
  <c r="K220" i="3"/>
  <c r="M297" i="3"/>
  <c r="J297" i="3"/>
  <c r="K297" i="3"/>
  <c r="M253" i="3"/>
  <c r="J253" i="3"/>
  <c r="K253" i="3"/>
  <c r="M370" i="3"/>
  <c r="J370" i="3"/>
  <c r="K370" i="3"/>
  <c r="M336" i="3"/>
  <c r="J336" i="3"/>
  <c r="K336" i="3"/>
  <c r="M350" i="3"/>
  <c r="J350" i="3"/>
  <c r="K350" i="3"/>
  <c r="M316" i="3"/>
  <c r="J316" i="3"/>
  <c r="K316" i="3"/>
  <c r="M422" i="3"/>
  <c r="J422" i="3"/>
  <c r="K422" i="3"/>
  <c r="M371" i="3"/>
  <c r="J371" i="3"/>
  <c r="K371" i="3"/>
  <c r="M103" i="3"/>
  <c r="J103" i="3"/>
  <c r="K103" i="3"/>
  <c r="M82" i="3"/>
  <c r="J82" i="3"/>
  <c r="K82" i="3"/>
  <c r="M73" i="3"/>
  <c r="J73" i="3"/>
  <c r="K73" i="3"/>
  <c r="M406" i="3"/>
  <c r="J406" i="3"/>
  <c r="K406" i="3"/>
  <c r="M355" i="3"/>
  <c r="J355" i="3"/>
  <c r="K355" i="3"/>
  <c r="M484" i="3"/>
  <c r="J484" i="3"/>
  <c r="K484" i="3"/>
  <c r="M91" i="3"/>
  <c r="J91" i="3"/>
  <c r="K91" i="3"/>
  <c r="M70" i="3"/>
  <c r="J70" i="3"/>
  <c r="K70" i="3"/>
  <c r="M61" i="3"/>
  <c r="J61" i="3"/>
  <c r="K61" i="3"/>
  <c r="M152" i="3"/>
  <c r="J152" i="3"/>
  <c r="K152" i="3"/>
  <c r="M450" i="3"/>
  <c r="J450" i="3"/>
  <c r="K450" i="3"/>
  <c r="M223" i="3"/>
  <c r="J223" i="3"/>
  <c r="K223" i="3"/>
  <c r="M294" i="3"/>
  <c r="J294" i="3"/>
  <c r="K294" i="3"/>
  <c r="M166" i="3"/>
  <c r="J166" i="3"/>
  <c r="K166" i="3"/>
  <c r="M260" i="3"/>
  <c r="J260" i="3"/>
  <c r="K260" i="3"/>
  <c r="M282" i="3"/>
  <c r="J282" i="3"/>
  <c r="K282" i="3"/>
  <c r="M269" i="3"/>
  <c r="J269" i="3"/>
  <c r="K269" i="3"/>
  <c r="M248" i="3"/>
  <c r="J248" i="3"/>
  <c r="K248" i="3"/>
  <c r="M60" i="3"/>
  <c r="J60" i="3"/>
  <c r="K60" i="3"/>
  <c r="M424" i="3"/>
  <c r="J424" i="3"/>
  <c r="K424" i="3"/>
  <c r="M381" i="3"/>
  <c r="J381" i="3"/>
  <c r="K381" i="3"/>
  <c r="M433" i="3"/>
  <c r="J433" i="3"/>
  <c r="K433" i="3"/>
  <c r="M399" i="3"/>
  <c r="J399" i="3"/>
  <c r="K399" i="3"/>
  <c r="M413" i="3"/>
  <c r="J413" i="3"/>
  <c r="K413" i="3"/>
  <c r="M380" i="3"/>
  <c r="J380" i="3"/>
  <c r="K380" i="3"/>
  <c r="M480" i="3"/>
  <c r="J480" i="3"/>
  <c r="K480" i="3"/>
  <c r="M434" i="3"/>
  <c r="J434" i="3"/>
  <c r="K434" i="3"/>
  <c r="M135" i="3"/>
  <c r="J135" i="3"/>
  <c r="K135" i="3"/>
  <c r="M114" i="3"/>
  <c r="J114" i="3"/>
  <c r="K114" i="3"/>
  <c r="M105" i="3"/>
  <c r="J105" i="3"/>
  <c r="K105" i="3"/>
  <c r="M469" i="3"/>
  <c r="J469" i="3"/>
  <c r="K469" i="3"/>
  <c r="M418" i="3"/>
  <c r="J418" i="3"/>
  <c r="K418" i="3"/>
  <c r="M123" i="3"/>
  <c r="J123" i="3"/>
  <c r="K123" i="3"/>
  <c r="M102" i="3"/>
  <c r="J102" i="3"/>
  <c r="K102" i="3"/>
  <c r="M93" i="3"/>
  <c r="J93" i="3"/>
  <c r="K93" i="3"/>
  <c r="M276" i="3"/>
  <c r="J276" i="3"/>
  <c r="K276" i="3"/>
  <c r="M232" i="3"/>
  <c r="J232" i="3"/>
  <c r="K232" i="3"/>
  <c r="M115" i="3"/>
  <c r="J115" i="3"/>
  <c r="K115" i="3"/>
  <c r="M85" i="3"/>
  <c r="J85" i="3"/>
  <c r="K85" i="3"/>
  <c r="M95" i="3"/>
  <c r="J95" i="3"/>
  <c r="K95" i="3"/>
  <c r="M65" i="3"/>
  <c r="J65" i="3"/>
  <c r="K65" i="3"/>
  <c r="M235" i="3"/>
  <c r="J235" i="3"/>
  <c r="K235" i="3"/>
  <c r="M155" i="3"/>
  <c r="J155" i="3"/>
  <c r="K155" i="3"/>
  <c r="M72" i="3"/>
  <c r="J72" i="3"/>
  <c r="K72" i="3"/>
  <c r="M36" i="3"/>
  <c r="J36" i="3"/>
  <c r="K36" i="3"/>
  <c r="M475" i="3"/>
  <c r="J475" i="3"/>
  <c r="K475" i="3"/>
  <c r="M451" i="3"/>
  <c r="J451" i="3"/>
  <c r="K451" i="3"/>
  <c r="M140" i="3"/>
  <c r="J140" i="3"/>
  <c r="K140" i="3"/>
  <c r="M25" i="3"/>
  <c r="J25" i="3"/>
  <c r="K25" i="3"/>
  <c r="M472" i="3"/>
  <c r="J472" i="3"/>
  <c r="K472" i="3"/>
  <c r="M460" i="3"/>
  <c r="J460" i="3"/>
  <c r="K460" i="3"/>
  <c r="M439" i="3"/>
  <c r="J439" i="3"/>
  <c r="K439" i="3"/>
  <c r="M394" i="3"/>
  <c r="J394" i="3"/>
  <c r="K394" i="3"/>
  <c r="M281" i="3"/>
  <c r="J281" i="3"/>
  <c r="K281" i="3"/>
  <c r="M149" i="3"/>
  <c r="J149" i="3"/>
  <c r="K149" i="3"/>
  <c r="M137" i="3"/>
  <c r="J137" i="3"/>
  <c r="K137" i="3"/>
  <c r="M477" i="3"/>
  <c r="J477" i="3"/>
  <c r="K477" i="3"/>
  <c r="M154" i="3"/>
  <c r="J154" i="3"/>
  <c r="K154" i="3"/>
  <c r="M134" i="3"/>
  <c r="J134" i="3"/>
  <c r="K134" i="3"/>
  <c r="M125" i="3"/>
  <c r="J125" i="3"/>
  <c r="K125" i="3"/>
  <c r="M403" i="3"/>
  <c r="J403" i="3"/>
  <c r="K403" i="3"/>
  <c r="M360" i="3"/>
  <c r="J360" i="3"/>
  <c r="K360" i="3"/>
  <c r="M178" i="3"/>
  <c r="J178" i="3"/>
  <c r="K178" i="3"/>
  <c r="M148" i="3"/>
  <c r="J148" i="3"/>
  <c r="K148" i="3"/>
  <c r="M158" i="3"/>
  <c r="J158" i="3"/>
  <c r="K158" i="3"/>
  <c r="M129" i="3"/>
  <c r="J129" i="3"/>
  <c r="K129" i="3"/>
  <c r="M481" i="3"/>
  <c r="J481" i="3"/>
  <c r="K481" i="3"/>
  <c r="M219" i="3"/>
  <c r="J219" i="3"/>
  <c r="K219" i="3"/>
  <c r="M167" i="3"/>
  <c r="J167" i="3"/>
  <c r="K167" i="3"/>
  <c r="M163" i="3"/>
  <c r="J163" i="3"/>
  <c r="K163" i="3"/>
  <c r="M8" i="3"/>
  <c r="J8" i="3"/>
  <c r="K8" i="3"/>
  <c r="M482" i="3"/>
  <c r="J482" i="3"/>
  <c r="K482" i="3"/>
  <c r="M203" i="3"/>
  <c r="J203" i="3"/>
  <c r="K203" i="3"/>
  <c r="M151" i="3"/>
  <c r="J151" i="3"/>
  <c r="K151" i="3"/>
  <c r="M116" i="3"/>
  <c r="J116" i="3"/>
  <c r="K116" i="3"/>
  <c r="M495" i="3"/>
  <c r="J495" i="3"/>
  <c r="K495" i="3"/>
  <c r="M470" i="3"/>
  <c r="J470" i="3"/>
  <c r="K470" i="3"/>
  <c r="M357" i="3"/>
  <c r="J357" i="3"/>
  <c r="K357" i="3"/>
  <c r="M337" i="3"/>
  <c r="J337" i="3"/>
  <c r="K337" i="3"/>
  <c r="M267" i="3"/>
  <c r="J267" i="3"/>
  <c r="K267" i="3"/>
  <c r="M358" i="3"/>
  <c r="J358" i="3"/>
  <c r="K358" i="3"/>
  <c r="M345" i="3"/>
  <c r="J345" i="3"/>
  <c r="K345" i="3"/>
  <c r="M324" i="3"/>
  <c r="J324" i="3"/>
  <c r="K324" i="3"/>
  <c r="M207" i="3"/>
  <c r="J207" i="3"/>
  <c r="K207" i="3"/>
  <c r="M346" i="3"/>
  <c r="J346" i="3"/>
  <c r="K346" i="3"/>
  <c r="M333" i="3"/>
  <c r="J333" i="3"/>
  <c r="K333" i="3"/>
  <c r="M312" i="3"/>
  <c r="J312" i="3"/>
  <c r="K312" i="3"/>
  <c r="M247" i="3"/>
  <c r="J247" i="3"/>
  <c r="K247" i="3"/>
  <c r="M182" i="3"/>
  <c r="J182" i="3"/>
  <c r="K182" i="3"/>
  <c r="M488" i="3"/>
  <c r="J488" i="3"/>
  <c r="K488" i="3"/>
  <c r="M139" i="3"/>
  <c r="J139" i="3"/>
  <c r="K139" i="3"/>
  <c r="M109" i="3"/>
  <c r="J109" i="3"/>
  <c r="K109" i="3"/>
  <c r="M51" i="3"/>
  <c r="J51" i="3"/>
  <c r="K51" i="3"/>
  <c r="M22" i="3"/>
  <c r="J22" i="3"/>
  <c r="K22" i="3"/>
  <c r="M31" i="3"/>
  <c r="J31" i="3"/>
  <c r="K31" i="3"/>
  <c r="M2" i="3"/>
  <c r="J2" i="3"/>
  <c r="K2" i="3"/>
  <c r="M343" i="3"/>
  <c r="J343" i="3"/>
  <c r="K343" i="3"/>
  <c r="M307" i="3"/>
  <c r="J307" i="3"/>
  <c r="K307" i="3"/>
  <c r="M414" i="3"/>
  <c r="J414" i="3"/>
  <c r="K414" i="3"/>
  <c r="M71" i="3"/>
  <c r="J71" i="3"/>
  <c r="K71" i="3"/>
  <c r="M50" i="3"/>
  <c r="J50" i="3"/>
  <c r="K50" i="3"/>
  <c r="M41" i="3"/>
  <c r="J41" i="3"/>
  <c r="K41" i="3"/>
  <c r="M327" i="3"/>
  <c r="J327" i="3"/>
  <c r="K327" i="3"/>
  <c r="M291" i="3"/>
  <c r="J291" i="3"/>
  <c r="K291" i="3"/>
  <c r="M367" i="3"/>
  <c r="J367" i="3"/>
  <c r="K367" i="3"/>
  <c r="M59" i="3"/>
  <c r="J59" i="3"/>
  <c r="K59" i="3"/>
  <c r="M38" i="3"/>
  <c r="J38" i="3"/>
  <c r="K38" i="3"/>
  <c r="M30" i="3"/>
  <c r="J30" i="3"/>
  <c r="K30" i="3"/>
  <c r="M275" i="3"/>
  <c r="J275" i="3"/>
  <c r="K275" i="3"/>
  <c r="M26" i="3"/>
  <c r="J26" i="3"/>
  <c r="K26" i="3"/>
  <c r="M183" i="3"/>
  <c r="J183" i="3"/>
  <c r="K183" i="3"/>
  <c r="M120" i="3"/>
  <c r="J120" i="3"/>
  <c r="K120" i="3"/>
  <c r="M487" i="3"/>
  <c r="J487" i="3"/>
  <c r="K487" i="3"/>
  <c r="M40" i="3"/>
  <c r="J40" i="3"/>
  <c r="K40" i="3"/>
  <c r="M464" i="3"/>
  <c r="J464" i="3"/>
  <c r="K464" i="3"/>
  <c r="M405" i="3"/>
  <c r="J405" i="3"/>
  <c r="K405" i="3"/>
  <c r="M392" i="3"/>
  <c r="J392" i="3"/>
  <c r="K392" i="3"/>
  <c r="M372" i="3"/>
  <c r="J372" i="3"/>
  <c r="K372" i="3"/>
  <c r="M331" i="3"/>
  <c r="J331" i="3"/>
  <c r="K331" i="3"/>
  <c r="M362" i="3"/>
  <c r="J362" i="3"/>
  <c r="K362" i="3"/>
  <c r="M349" i="3"/>
  <c r="J349" i="3"/>
  <c r="K349" i="3"/>
  <c r="M328" i="3"/>
  <c r="J328" i="3"/>
  <c r="K328" i="3"/>
  <c r="M417" i="3"/>
  <c r="J417" i="3"/>
  <c r="K417" i="3"/>
  <c r="M162" i="3"/>
  <c r="J162" i="3"/>
  <c r="K162" i="3"/>
  <c r="M404" i="3"/>
  <c r="J404" i="3"/>
  <c r="K404" i="3"/>
  <c r="M142" i="3"/>
  <c r="J142" i="3"/>
  <c r="K142" i="3"/>
  <c r="M384" i="3"/>
  <c r="J384" i="3"/>
  <c r="K384" i="3"/>
  <c r="M133" i="3"/>
  <c r="J133" i="3"/>
  <c r="K133" i="3"/>
  <c r="M397" i="3"/>
  <c r="J397" i="3"/>
  <c r="K397" i="3"/>
  <c r="M143" i="3"/>
  <c r="J143" i="3"/>
  <c r="K143" i="3"/>
  <c r="M385" i="3"/>
  <c r="J385" i="3"/>
  <c r="K385" i="3"/>
  <c r="M122" i="3"/>
  <c r="J122" i="3"/>
  <c r="K122" i="3"/>
  <c r="M364" i="3"/>
  <c r="J364" i="3"/>
  <c r="K364" i="3"/>
  <c r="M113" i="3"/>
  <c r="J113" i="3"/>
  <c r="K113" i="3"/>
  <c r="M246" i="3"/>
  <c r="J246" i="3"/>
  <c r="K246" i="3"/>
  <c r="M233" i="3"/>
  <c r="J233" i="3"/>
  <c r="K233" i="3"/>
  <c r="M216" i="3"/>
  <c r="J216" i="3"/>
  <c r="K216" i="3"/>
  <c r="M202" i="3"/>
  <c r="J202" i="3"/>
  <c r="K202" i="3"/>
  <c r="M185" i="3"/>
  <c r="J185" i="3"/>
  <c r="K185" i="3"/>
  <c r="M172" i="3"/>
  <c r="J172" i="3"/>
  <c r="K172" i="3"/>
  <c r="M462" i="3"/>
  <c r="J462" i="3"/>
  <c r="K462" i="3"/>
  <c r="M338" i="3"/>
  <c r="J338" i="3"/>
  <c r="K338" i="3"/>
  <c r="M83" i="3"/>
  <c r="J83" i="3"/>
  <c r="K83" i="3"/>
  <c r="M325" i="3"/>
  <c r="J325" i="3"/>
  <c r="K325" i="3"/>
  <c r="M62" i="3"/>
  <c r="J62" i="3"/>
  <c r="K62" i="3"/>
  <c r="M304" i="3"/>
  <c r="J304" i="3"/>
  <c r="K304" i="3"/>
  <c r="M53" i="3"/>
  <c r="J53" i="3"/>
  <c r="K53" i="3"/>
  <c r="M383" i="3"/>
  <c r="K383" i="3"/>
  <c r="J383" i="3"/>
  <c r="M318" i="3"/>
  <c r="K318" i="3"/>
  <c r="J318" i="3"/>
  <c r="M63" i="3"/>
  <c r="K63" i="3"/>
  <c r="J63" i="3"/>
  <c r="M305" i="3"/>
  <c r="K305" i="3"/>
  <c r="J305" i="3"/>
  <c r="M42" i="3"/>
  <c r="K42" i="3"/>
  <c r="J42" i="3"/>
  <c r="M284" i="3"/>
  <c r="K284" i="3"/>
  <c r="J284" i="3"/>
  <c r="M33" i="3"/>
  <c r="K33" i="3"/>
  <c r="J33" i="3"/>
  <c r="M124" i="3"/>
  <c r="K124" i="3"/>
  <c r="J124" i="3"/>
  <c r="M9" i="3"/>
  <c r="K9" i="3"/>
  <c r="J9" i="3"/>
  <c r="M468" i="3"/>
  <c r="K468" i="3"/>
  <c r="J468" i="3"/>
  <c r="M456" i="3"/>
  <c r="K456" i="3"/>
  <c r="J456" i="3"/>
  <c r="M435" i="3"/>
  <c r="K435" i="3"/>
  <c r="J435" i="3"/>
  <c r="M44" i="3"/>
  <c r="K44" i="3"/>
  <c r="J44" i="3"/>
  <c r="M425" i="3"/>
  <c r="K425" i="3"/>
  <c r="J425" i="3"/>
  <c r="M412" i="3"/>
  <c r="K412" i="3"/>
  <c r="J412" i="3"/>
  <c r="M391" i="3"/>
  <c r="K391" i="3"/>
  <c r="J391" i="3"/>
  <c r="M449" i="3"/>
  <c r="K449" i="3"/>
  <c r="J449" i="3"/>
  <c r="M194" i="3"/>
  <c r="K194" i="3"/>
  <c r="J194" i="3"/>
  <c r="M436" i="3"/>
  <c r="K436" i="3"/>
  <c r="J436" i="3"/>
  <c r="M177" i="3"/>
  <c r="K177" i="3"/>
  <c r="J177" i="3"/>
  <c r="M415" i="3"/>
  <c r="K415" i="3"/>
  <c r="J415" i="3"/>
  <c r="M164" i="3"/>
  <c r="K164" i="3"/>
  <c r="J164" i="3"/>
  <c r="M429" i="3"/>
  <c r="K429" i="3"/>
  <c r="J429" i="3"/>
  <c r="M174" i="3"/>
  <c r="K174" i="3"/>
  <c r="J174" i="3"/>
  <c r="M416" i="3"/>
  <c r="K416" i="3"/>
  <c r="J416" i="3"/>
  <c r="M157" i="3"/>
  <c r="K157" i="3"/>
  <c r="J157" i="3"/>
  <c r="M395" i="3"/>
  <c r="K395" i="3"/>
  <c r="J395" i="3"/>
  <c r="M145" i="3"/>
  <c r="K145" i="3"/>
  <c r="J145" i="3"/>
  <c r="M293" i="3"/>
  <c r="J293" i="3"/>
  <c r="K293" i="3"/>
  <c r="M273" i="3"/>
  <c r="J273" i="3"/>
  <c r="K273" i="3"/>
  <c r="M315" i="3"/>
  <c r="J315" i="3"/>
  <c r="K315" i="3"/>
  <c r="M347" i="3"/>
  <c r="J347" i="3"/>
  <c r="K347" i="3"/>
  <c r="M92" i="3"/>
  <c r="J92" i="3"/>
  <c r="K92" i="3"/>
  <c r="M453" i="3"/>
  <c r="J453" i="3"/>
  <c r="K453" i="3"/>
  <c r="M440" i="3"/>
  <c r="J440" i="3"/>
  <c r="K440" i="3"/>
  <c r="M419" i="3"/>
  <c r="J419" i="3"/>
  <c r="K419" i="3"/>
  <c r="M76" i="3"/>
  <c r="J76" i="3"/>
  <c r="K76" i="3"/>
  <c r="M441" i="3"/>
  <c r="J441" i="3"/>
  <c r="K441" i="3"/>
  <c r="M428" i="3"/>
  <c r="J428" i="3"/>
  <c r="K428" i="3"/>
  <c r="M407" i="3"/>
  <c r="J407" i="3"/>
  <c r="K407" i="3"/>
  <c r="M496" i="3"/>
  <c r="J496" i="3"/>
  <c r="K496" i="3"/>
  <c r="M351" i="3"/>
  <c r="J351" i="3"/>
  <c r="K351" i="3"/>
  <c r="M179" i="3"/>
  <c r="J179" i="3"/>
  <c r="K179" i="3"/>
  <c r="M225" i="3"/>
  <c r="J225" i="3"/>
  <c r="K225" i="3"/>
  <c r="M205" i="3"/>
  <c r="J205" i="3"/>
  <c r="K205" i="3"/>
  <c r="M278" i="3"/>
  <c r="J278" i="3"/>
  <c r="K278" i="3"/>
  <c r="M265" i="3"/>
  <c r="J265" i="3"/>
  <c r="K265" i="3"/>
  <c r="M244" i="3"/>
  <c r="J244" i="3"/>
  <c r="K244" i="3"/>
  <c r="M234" i="3"/>
  <c r="J234" i="3"/>
  <c r="K234" i="3"/>
  <c r="M217" i="3"/>
  <c r="J217" i="3"/>
  <c r="K217" i="3"/>
  <c r="M204" i="3"/>
  <c r="J204" i="3"/>
  <c r="K204" i="3"/>
  <c r="M354" i="3"/>
  <c r="J354" i="3"/>
  <c r="K354" i="3"/>
  <c r="M99" i="3"/>
  <c r="J99" i="3"/>
  <c r="K99" i="3"/>
  <c r="M341" i="3"/>
  <c r="J341" i="3"/>
  <c r="K341" i="3"/>
  <c r="M78" i="3"/>
  <c r="J78" i="3"/>
  <c r="K78" i="3"/>
  <c r="M320" i="3"/>
  <c r="J320" i="3"/>
  <c r="K320" i="3"/>
  <c r="M69" i="3"/>
  <c r="J69" i="3"/>
  <c r="K69" i="3"/>
  <c r="M446" i="3"/>
  <c r="J446" i="3"/>
  <c r="K446" i="3"/>
  <c r="M334" i="3"/>
  <c r="J334" i="3"/>
  <c r="K334" i="3"/>
  <c r="M79" i="3"/>
  <c r="J79" i="3"/>
  <c r="K79" i="3"/>
  <c r="M321" i="3"/>
  <c r="J321" i="3"/>
  <c r="K321" i="3"/>
  <c r="M58" i="3"/>
  <c r="J58" i="3"/>
  <c r="K58" i="3"/>
  <c r="M300" i="3"/>
  <c r="J300" i="3"/>
  <c r="K300" i="3"/>
  <c r="M49" i="3"/>
  <c r="J49" i="3"/>
  <c r="K49" i="3"/>
  <c r="M402" i="3"/>
  <c r="J402" i="3"/>
  <c r="K402" i="3"/>
  <c r="M119" i="3"/>
  <c r="J119" i="3"/>
  <c r="K119" i="3"/>
  <c r="M98" i="3"/>
  <c r="J98" i="3"/>
  <c r="K98" i="3"/>
  <c r="M89" i="3"/>
  <c r="J89" i="3"/>
  <c r="K89" i="3"/>
  <c r="M359" i="3"/>
  <c r="J359" i="3"/>
  <c r="K359" i="3"/>
  <c r="M323" i="3"/>
  <c r="J323" i="3"/>
  <c r="K323" i="3"/>
  <c r="M430" i="3"/>
  <c r="J430" i="3"/>
  <c r="K430" i="3"/>
  <c r="M75" i="3"/>
  <c r="J75" i="3"/>
  <c r="K75" i="3"/>
  <c r="M54" i="3"/>
  <c r="J54" i="3"/>
  <c r="K54" i="3"/>
  <c r="M45" i="3"/>
  <c r="J45" i="3"/>
  <c r="K45" i="3"/>
  <c r="M211" i="3"/>
  <c r="J211" i="3"/>
  <c r="K211" i="3"/>
  <c r="M274" i="3"/>
  <c r="J274" i="3"/>
  <c r="K274" i="3"/>
  <c r="M20" i="3"/>
  <c r="J20" i="3"/>
  <c r="K20" i="3"/>
  <c r="M261" i="3"/>
  <c r="J261" i="3"/>
  <c r="K261" i="3"/>
  <c r="M494" i="3"/>
  <c r="J494" i="3"/>
  <c r="K494" i="3"/>
  <c r="M240" i="3"/>
  <c r="J240" i="3"/>
  <c r="K240" i="3"/>
  <c r="M132" i="3"/>
  <c r="K132" i="3"/>
  <c r="J132" i="3"/>
  <c r="M254" i="3"/>
  <c r="K254" i="3"/>
  <c r="J254" i="3"/>
  <c r="M499" i="3"/>
  <c r="K499" i="3"/>
  <c r="J499" i="3"/>
  <c r="M241" i="3"/>
  <c r="K241" i="3"/>
  <c r="J241" i="3"/>
  <c r="M474" i="3"/>
  <c r="K474" i="3"/>
  <c r="J474" i="3"/>
  <c r="M224" i="3"/>
  <c r="K224" i="3"/>
  <c r="J224" i="3"/>
  <c r="M144" i="3"/>
  <c r="K144" i="3"/>
  <c r="J144" i="3"/>
  <c r="M342" i="3"/>
  <c r="K342" i="3"/>
  <c r="J342" i="3"/>
  <c r="M329" i="3"/>
  <c r="K329" i="3"/>
  <c r="J329" i="3"/>
  <c r="M308" i="3"/>
  <c r="K308" i="3"/>
  <c r="J308" i="3"/>
  <c r="M298" i="3"/>
  <c r="K298" i="3"/>
  <c r="J298" i="3"/>
  <c r="M285" i="3"/>
  <c r="K285" i="3"/>
  <c r="J285" i="3"/>
  <c r="M264" i="3"/>
  <c r="K264" i="3"/>
  <c r="J264" i="3"/>
  <c r="M386" i="3"/>
  <c r="K386" i="3"/>
  <c r="J386" i="3"/>
  <c r="M131" i="3"/>
  <c r="K131" i="3"/>
  <c r="J131" i="3"/>
  <c r="M373" i="3"/>
  <c r="K373" i="3"/>
  <c r="J373" i="3"/>
  <c r="M110" i="3"/>
  <c r="K110" i="3"/>
  <c r="J110" i="3"/>
  <c r="M352" i="3"/>
  <c r="K352" i="3"/>
  <c r="J352" i="3"/>
  <c r="M101" i="3"/>
  <c r="K101" i="3"/>
  <c r="J101" i="3"/>
  <c r="M366" i="3"/>
  <c r="K366" i="3"/>
  <c r="J366" i="3"/>
  <c r="M111" i="3"/>
  <c r="K111" i="3"/>
  <c r="J111" i="3"/>
  <c r="M353" i="3"/>
  <c r="K353" i="3"/>
  <c r="J353" i="3"/>
  <c r="M90" i="3"/>
  <c r="K90" i="3"/>
  <c r="J90" i="3"/>
  <c r="M332" i="3"/>
  <c r="K332" i="3"/>
  <c r="J332" i="3"/>
  <c r="M81" i="3"/>
  <c r="K81" i="3"/>
  <c r="J81" i="3"/>
  <c r="M335" i="3"/>
  <c r="J335" i="3"/>
  <c r="K335" i="3"/>
  <c r="M27" i="3"/>
  <c r="J27" i="3"/>
  <c r="K27" i="3"/>
  <c r="M255" i="3"/>
  <c r="J255" i="3"/>
  <c r="K255" i="3"/>
  <c r="M7" i="3"/>
  <c r="J7" i="3"/>
  <c r="K7" i="3"/>
  <c r="M17" i="3"/>
  <c r="J17" i="3"/>
  <c r="K17" i="3"/>
  <c r="M326" i="3"/>
  <c r="J326" i="3"/>
  <c r="K326" i="3"/>
  <c r="M313" i="3"/>
  <c r="J313" i="3"/>
  <c r="K313" i="3"/>
  <c r="M292" i="3"/>
  <c r="J292" i="3"/>
  <c r="K292" i="3"/>
  <c r="M314" i="3"/>
  <c r="J314" i="3"/>
  <c r="K314" i="3"/>
  <c r="M301" i="3"/>
  <c r="J301" i="3"/>
  <c r="K301" i="3"/>
  <c r="M280" i="3"/>
  <c r="J280" i="3"/>
  <c r="K280" i="3"/>
  <c r="M187" i="3"/>
  <c r="J187" i="3"/>
  <c r="K187" i="3"/>
  <c r="M55" i="3"/>
  <c r="J55" i="3"/>
  <c r="K55" i="3"/>
  <c r="M231" i="3"/>
  <c r="J231" i="3"/>
  <c r="K231" i="3"/>
  <c r="M12" i="3"/>
  <c r="J12" i="3"/>
  <c r="K12" i="3"/>
  <c r="M84" i="3"/>
  <c r="J84" i="3"/>
  <c r="K84" i="3"/>
  <c r="M463" i="3"/>
  <c r="J463" i="3"/>
  <c r="K463" i="3"/>
  <c r="M5" i="3"/>
  <c r="J5" i="3"/>
  <c r="K5" i="3"/>
  <c r="M443" i="3"/>
  <c r="J443" i="3"/>
  <c r="K443" i="3"/>
  <c r="M466" i="3"/>
  <c r="J466" i="3"/>
  <c r="K466" i="3"/>
  <c r="M150" i="3"/>
  <c r="J150" i="3"/>
  <c r="K150" i="3"/>
  <c r="M130" i="3"/>
  <c r="J130" i="3"/>
  <c r="K130" i="3"/>
  <c r="M121" i="3"/>
  <c r="J121" i="3"/>
  <c r="K121" i="3"/>
  <c r="M438" i="3"/>
  <c r="J438" i="3"/>
  <c r="K438" i="3"/>
  <c r="M387" i="3"/>
  <c r="J387" i="3"/>
  <c r="K387" i="3"/>
  <c r="M107" i="3"/>
  <c r="J107" i="3"/>
  <c r="K107" i="3"/>
  <c r="M86" i="3"/>
  <c r="J86" i="3"/>
  <c r="K86" i="3"/>
  <c r="M77" i="3"/>
  <c r="J77" i="3"/>
  <c r="K77" i="3"/>
  <c r="M271" i="3"/>
  <c r="J271" i="3"/>
  <c r="K271" i="3"/>
  <c r="M290" i="3"/>
  <c r="J290" i="3"/>
  <c r="K290" i="3"/>
  <c r="M35" i="3"/>
  <c r="J35" i="3"/>
  <c r="K35" i="3"/>
  <c r="M277" i="3"/>
  <c r="J277" i="3"/>
  <c r="K277" i="3"/>
  <c r="M11" i="3"/>
  <c r="J11" i="3"/>
  <c r="K11" i="3"/>
  <c r="M256" i="3"/>
  <c r="J256" i="3"/>
  <c r="K256" i="3"/>
  <c r="M6" i="3"/>
  <c r="J6" i="3"/>
  <c r="K6" i="3"/>
  <c r="M195" i="3"/>
  <c r="J195" i="3"/>
  <c r="K195" i="3"/>
  <c r="M270" i="3"/>
  <c r="J270" i="3"/>
  <c r="K270" i="3"/>
  <c r="M16" i="3"/>
  <c r="J16" i="3"/>
  <c r="K16" i="3"/>
  <c r="M257" i="3"/>
  <c r="J257" i="3"/>
  <c r="K257" i="3"/>
  <c r="M490" i="3"/>
  <c r="J490" i="3"/>
  <c r="K490" i="3"/>
  <c r="M236" i="3"/>
  <c r="J236" i="3"/>
  <c r="K236" i="3"/>
  <c r="M136" i="3"/>
  <c r="J136" i="3"/>
  <c r="K136" i="3"/>
  <c r="M100" i="3"/>
  <c r="J100" i="3"/>
  <c r="K100" i="3"/>
  <c r="M491" i="3"/>
  <c r="J491" i="3"/>
  <c r="K491" i="3"/>
  <c r="M467" i="3"/>
  <c r="J467" i="3"/>
  <c r="K467" i="3"/>
  <c r="M108" i="3"/>
  <c r="J108" i="3"/>
  <c r="K108" i="3"/>
  <c r="M457" i="3"/>
  <c r="J457" i="3"/>
  <c r="K457" i="3"/>
  <c r="M444" i="3"/>
  <c r="J444" i="3"/>
  <c r="K444" i="3"/>
  <c r="M423" i="3"/>
  <c r="J423" i="3"/>
  <c r="K423" i="3"/>
  <c r="M465" i="3"/>
  <c r="J465" i="3"/>
  <c r="K465" i="3"/>
  <c r="M210" i="3"/>
  <c r="J210" i="3"/>
  <c r="K210" i="3"/>
  <c r="M452" i="3"/>
  <c r="J452" i="3"/>
  <c r="K452" i="3"/>
  <c r="M193" i="3"/>
  <c r="J193" i="3"/>
  <c r="K193" i="3"/>
  <c r="M431" i="3"/>
  <c r="J431" i="3"/>
  <c r="K431" i="3"/>
  <c r="M180" i="3"/>
  <c r="J180" i="3"/>
  <c r="K180" i="3"/>
  <c r="M445" i="3"/>
  <c r="K445" i="3"/>
  <c r="J445" i="3"/>
  <c r="M190" i="3"/>
  <c r="K190" i="3"/>
  <c r="J190" i="3"/>
  <c r="M432" i="3"/>
  <c r="K432" i="3"/>
  <c r="J432" i="3"/>
  <c r="M173" i="3"/>
  <c r="K173" i="3"/>
  <c r="J173" i="3"/>
  <c r="M411" i="3"/>
  <c r="K411" i="3"/>
  <c r="J411" i="3"/>
  <c r="M160" i="3"/>
  <c r="K160" i="3"/>
  <c r="J160" i="3"/>
  <c r="M214" i="3"/>
  <c r="K214" i="3"/>
  <c r="J214" i="3"/>
  <c r="M197" i="3"/>
  <c r="K197" i="3"/>
  <c r="J197" i="3"/>
  <c r="M184" i="3"/>
  <c r="K184" i="3"/>
  <c r="J184" i="3"/>
  <c r="M493" i="3"/>
  <c r="K493" i="3"/>
  <c r="J493" i="3"/>
  <c r="M170" i="3"/>
  <c r="K170" i="3"/>
  <c r="J170" i="3"/>
  <c r="M153" i="3"/>
  <c r="K153" i="3"/>
  <c r="J153" i="3"/>
  <c r="M141" i="3"/>
  <c r="K141" i="3"/>
  <c r="J141" i="3"/>
  <c r="M398" i="3"/>
  <c r="K398" i="3"/>
  <c r="J398" i="3"/>
  <c r="M322" i="3"/>
  <c r="K322" i="3"/>
  <c r="J322" i="3"/>
  <c r="M67" i="3"/>
  <c r="K67" i="3"/>
  <c r="J67" i="3"/>
  <c r="M309" i="3"/>
  <c r="K309" i="3"/>
  <c r="J309" i="3"/>
  <c r="M46" i="3"/>
  <c r="K46" i="3"/>
  <c r="J46" i="3"/>
  <c r="M288" i="3"/>
  <c r="K288" i="3"/>
  <c r="J288" i="3"/>
  <c r="M37" i="3"/>
  <c r="K37" i="3"/>
  <c r="J37" i="3"/>
  <c r="M319" i="3"/>
  <c r="K319" i="3"/>
  <c r="J319" i="3"/>
  <c r="M302" i="3"/>
  <c r="K302" i="3"/>
  <c r="J302" i="3"/>
  <c r="M47" i="3"/>
  <c r="K47" i="3"/>
  <c r="J47" i="3"/>
  <c r="M289" i="3"/>
  <c r="K289" i="3"/>
  <c r="J289" i="3"/>
  <c r="M23" i="3"/>
  <c r="K23" i="3"/>
  <c r="J23" i="3"/>
  <c r="M268" i="3"/>
  <c r="K268" i="3"/>
  <c r="J268" i="3"/>
  <c r="M18" i="3"/>
  <c r="K18" i="3"/>
  <c r="J18" i="3"/>
  <c r="M118" i="3"/>
  <c r="J118" i="3"/>
  <c r="K118" i="3"/>
  <c r="M306" i="3"/>
  <c r="J306" i="3"/>
  <c r="K306" i="3"/>
  <c r="M272" i="3"/>
  <c r="J272" i="3"/>
  <c r="K272" i="3"/>
  <c r="M286" i="3"/>
  <c r="J286" i="3"/>
  <c r="K286" i="3"/>
  <c r="M252" i="3"/>
  <c r="J252" i="3"/>
  <c r="K252" i="3"/>
  <c r="M198" i="3"/>
  <c r="J198" i="3"/>
  <c r="K198" i="3"/>
  <c r="M181" i="3"/>
  <c r="J181" i="3"/>
  <c r="K181" i="3"/>
  <c r="M168" i="3"/>
  <c r="J168" i="3"/>
  <c r="K168" i="3"/>
  <c r="M186" i="3"/>
  <c r="J186" i="3"/>
  <c r="K186" i="3"/>
  <c r="M169" i="3"/>
  <c r="J169" i="3"/>
  <c r="K169" i="3"/>
  <c r="M156" i="3"/>
  <c r="J156" i="3"/>
  <c r="K156" i="3"/>
  <c r="M34" i="3"/>
  <c r="J34" i="3"/>
  <c r="K34" i="3"/>
  <c r="M486" i="3"/>
  <c r="J486" i="3"/>
  <c r="K486" i="3"/>
  <c r="M242" i="3"/>
  <c r="J242" i="3"/>
  <c r="K242" i="3"/>
  <c r="M212" i="3"/>
  <c r="J212" i="3"/>
  <c r="K212" i="3"/>
  <c r="M222" i="3"/>
  <c r="J222" i="3"/>
  <c r="K222" i="3"/>
  <c r="M192" i="3"/>
  <c r="J192" i="3"/>
  <c r="K192" i="3"/>
  <c r="M199" i="3"/>
  <c r="J199" i="3"/>
  <c r="K199" i="3"/>
  <c r="M227" i="3"/>
  <c r="J227" i="3"/>
  <c r="K227" i="3"/>
  <c r="M24" i="3"/>
  <c r="J24" i="3"/>
  <c r="K24" i="3"/>
  <c r="M498" i="3"/>
  <c r="J498" i="3"/>
  <c r="K498" i="3"/>
  <c r="M171" i="3"/>
  <c r="J171" i="3"/>
  <c r="K171" i="3"/>
  <c r="M88" i="3"/>
  <c r="J88" i="3"/>
  <c r="K88" i="3"/>
  <c r="M52" i="3"/>
  <c r="J52" i="3"/>
  <c r="K52" i="3"/>
  <c r="M479" i="3"/>
  <c r="J479" i="3"/>
  <c r="K479" i="3"/>
  <c r="M455" i="3"/>
  <c r="J455" i="3"/>
  <c r="K455" i="3"/>
  <c r="M56" i="3"/>
  <c r="J56" i="3"/>
  <c r="K56" i="3"/>
  <c r="M21" i="3"/>
  <c r="J21" i="3"/>
  <c r="K21" i="3"/>
  <c r="M226" i="3"/>
  <c r="J226" i="3"/>
  <c r="K226" i="3"/>
  <c r="M471" i="3"/>
  <c r="J471" i="3"/>
  <c r="K471" i="3"/>
  <c r="M209" i="3"/>
  <c r="J209" i="3"/>
  <c r="K209" i="3"/>
  <c r="M447" i="3"/>
  <c r="J447" i="3"/>
  <c r="K447" i="3"/>
  <c r="M196" i="3"/>
  <c r="J196" i="3"/>
  <c r="K196" i="3"/>
  <c r="M461" i="3"/>
  <c r="J461" i="3"/>
  <c r="K461" i="3"/>
  <c r="M206" i="3"/>
  <c r="J206" i="3"/>
  <c r="K206" i="3"/>
  <c r="M448" i="3"/>
  <c r="J448" i="3"/>
  <c r="K448" i="3"/>
  <c r="M189" i="3"/>
  <c r="J189" i="3"/>
  <c r="K189" i="3"/>
  <c r="M427" i="3"/>
  <c r="J427" i="3"/>
  <c r="K427" i="3"/>
  <c r="M176" i="3"/>
  <c r="J176" i="3"/>
  <c r="K176" i="3"/>
  <c r="M374" i="3"/>
  <c r="J374" i="3"/>
  <c r="K374" i="3"/>
  <c r="M361" i="3"/>
  <c r="J361" i="3"/>
  <c r="K361" i="3"/>
  <c r="M340" i="3"/>
  <c r="J340" i="3"/>
  <c r="K340" i="3"/>
  <c r="M80" i="3"/>
  <c r="J80" i="3"/>
  <c r="K80" i="3"/>
  <c r="M330" i="3"/>
  <c r="J330" i="3"/>
  <c r="K330" i="3"/>
  <c r="M317" i="3"/>
  <c r="J317" i="3"/>
  <c r="K317" i="3"/>
  <c r="M296" i="3"/>
  <c r="J296" i="3"/>
  <c r="K296" i="3"/>
  <c r="M401" i="3"/>
  <c r="J401" i="3"/>
  <c r="K401" i="3"/>
  <c r="M146" i="3"/>
  <c r="J146" i="3"/>
  <c r="K146" i="3"/>
  <c r="M389" i="3"/>
  <c r="J389" i="3"/>
  <c r="K389" i="3"/>
  <c r="M126" i="3"/>
  <c r="J126" i="3"/>
  <c r="K126" i="3"/>
  <c r="M368" i="3"/>
  <c r="J368" i="3"/>
  <c r="K368" i="3"/>
  <c r="M117" i="3"/>
  <c r="J117" i="3"/>
  <c r="K117" i="3"/>
  <c r="M382" i="3"/>
  <c r="K382" i="3"/>
  <c r="J382" i="3"/>
  <c r="M127" i="3"/>
  <c r="K127" i="3"/>
  <c r="J127" i="3"/>
  <c r="M369" i="3"/>
  <c r="K369" i="3"/>
  <c r="J369" i="3"/>
  <c r="M106" i="3"/>
  <c r="K106" i="3"/>
  <c r="J106" i="3"/>
  <c r="M348" i="3"/>
  <c r="K348" i="3"/>
  <c r="J348" i="3"/>
  <c r="M97" i="3"/>
  <c r="K97" i="3"/>
  <c r="J97" i="3"/>
  <c r="M375" i="3"/>
  <c r="K375" i="3"/>
  <c r="J375" i="3"/>
  <c r="M339" i="3"/>
  <c r="K339" i="3"/>
  <c r="J339" i="3"/>
  <c r="M476" i="3"/>
  <c r="K476" i="3"/>
  <c r="J476" i="3"/>
  <c r="M87" i="3"/>
  <c r="K87" i="3"/>
  <c r="J87" i="3"/>
  <c r="M66" i="3"/>
  <c r="K66" i="3"/>
  <c r="J66" i="3"/>
  <c r="M57" i="3"/>
  <c r="K57" i="3"/>
  <c r="J57" i="3"/>
  <c r="M295" i="3"/>
  <c r="K295" i="3"/>
  <c r="J295" i="3"/>
  <c r="M259" i="3"/>
  <c r="K259" i="3"/>
  <c r="J259" i="3"/>
  <c r="M303" i="3"/>
  <c r="K303" i="3"/>
  <c r="J303" i="3"/>
  <c r="M43" i="3"/>
  <c r="K43" i="3"/>
  <c r="J43" i="3"/>
  <c r="M19" i="3"/>
  <c r="K19" i="3"/>
  <c r="J19" i="3"/>
  <c r="M14" i="3"/>
  <c r="K14" i="3"/>
  <c r="J14" i="3"/>
  <c r="M147" i="3"/>
  <c r="K147" i="3"/>
  <c r="J147" i="3"/>
  <c r="M258" i="3"/>
  <c r="K258" i="3"/>
  <c r="J258" i="3"/>
  <c r="M4" i="3"/>
  <c r="K4" i="3"/>
  <c r="J4" i="3"/>
  <c r="M245" i="3"/>
  <c r="K245" i="3"/>
  <c r="J245" i="3"/>
  <c r="M478" i="3"/>
  <c r="K478" i="3"/>
  <c r="J478" i="3"/>
  <c r="M228" i="3"/>
  <c r="K228" i="3"/>
  <c r="J228" i="3"/>
  <c r="M104" i="3"/>
  <c r="K104" i="3"/>
  <c r="J104" i="3"/>
  <c r="M68" i="3"/>
  <c r="K68" i="3"/>
  <c r="J68" i="3"/>
  <c r="M238" i="3"/>
  <c r="K238" i="3"/>
  <c r="J238" i="3"/>
  <c r="M483" i="3"/>
  <c r="K483" i="3"/>
  <c r="J483" i="3"/>
  <c r="M221" i="3"/>
  <c r="K221" i="3"/>
  <c r="J221" i="3"/>
  <c r="M459" i="3"/>
  <c r="K459" i="3"/>
  <c r="J459" i="3"/>
  <c r="M208" i="3"/>
  <c r="K208" i="3"/>
  <c r="J208" i="3"/>
  <c r="B17" i="2"/>
  <c r="B12" i="2"/>
  <c r="B16" i="2"/>
  <c r="B18" i="2"/>
  <c r="C17" i="2" l="1"/>
</calcChain>
</file>

<file path=xl/sharedStrings.xml><?xml version="1.0" encoding="utf-8"?>
<sst xmlns="http://schemas.openxmlformats.org/spreadsheetml/2006/main" count="1194" uniqueCount="121">
  <si>
    <r>
      <t xml:space="preserve">André </t>
    </r>
    <r>
      <rPr>
        <b/>
        <sz val="24"/>
        <color rgb="FF84C441"/>
        <rFont val="Corbel"/>
        <family val="2"/>
      </rPr>
      <t>Groen</t>
    </r>
    <r>
      <rPr>
        <b/>
        <sz val="24"/>
        <color theme="1"/>
        <rFont val="Corbel"/>
        <family val="2"/>
      </rPr>
      <t xml:space="preserve"> Advies</t>
    </r>
  </si>
  <si>
    <t>grip op primaire processen</t>
  </si>
  <si>
    <t>06 12 4646 92</t>
  </si>
  <si>
    <t>andre@andregroenadvies.nl</t>
  </si>
  <si>
    <t>Instructies</t>
  </si>
  <si>
    <t xml:space="preserve">Dit analysebestand helpt bij het verder analyseren van de poligegevens. </t>
  </si>
  <si>
    <t>Er zijn een aantal stappen te doorlopen</t>
  </si>
  <si>
    <t>Verzamel de gegevens nodig voor in het tabblad Data</t>
  </si>
  <si>
    <t>Zorgprofielklassecode</t>
  </si>
  <si>
    <t>Omschrijving</t>
  </si>
  <si>
    <t>polikliniek- en eerste hulpbezoek</t>
  </si>
  <si>
    <t>dagverpleging</t>
  </si>
  <si>
    <t>kliniek</t>
  </si>
  <si>
    <t>diagnostische activiteiten</t>
  </si>
  <si>
    <t>operatieve verrichtingen</t>
  </si>
  <si>
    <t>overige therapeutische activiteiten</t>
  </si>
  <si>
    <t>beeldvormende diagnostiek</t>
  </si>
  <si>
    <t>geriatrische revalidatie</t>
  </si>
  <si>
    <t>Zorgprofielklasse</t>
  </si>
  <si>
    <t>Code</t>
  </si>
  <si>
    <t>Bepalend?</t>
  </si>
  <si>
    <t>Zorgactiviteitcode</t>
  </si>
  <si>
    <t>Uitvoeringsdatum</t>
  </si>
  <si>
    <t>Zorgactiviteitnaam</t>
  </si>
  <si>
    <t>Uniek patient ID</t>
  </si>
  <si>
    <t>Post?</t>
  </si>
  <si>
    <t>Datum bepalend</t>
  </si>
  <si>
    <t>Plak de gegevens in het tabblad data, let op het gegevensformat</t>
  </si>
  <si>
    <t>Te verzamelen: poliklinische verrichtingen en 'bepalende verrichtingen'</t>
  </si>
  <si>
    <t>Een 'bepalende' verrichting is bijvoorbeeld een OK, alles na OK is 'nazorg'; wordt als 'Post' aangemerkt.</t>
  </si>
  <si>
    <t>Zie voor de benodigde kolommen de tab Data</t>
  </si>
  <si>
    <t>vul een '1' in als de verrichting 'bepalend' is</t>
  </si>
  <si>
    <t>Uitvoerende</t>
  </si>
  <si>
    <t>i</t>
  </si>
  <si>
    <t>d</t>
  </si>
  <si>
    <t>k</t>
  </si>
  <si>
    <t>s</t>
  </si>
  <si>
    <t>n</t>
  </si>
  <si>
    <t>h</t>
  </si>
  <si>
    <t>j</t>
  </si>
  <si>
    <t>r</t>
  </si>
  <si>
    <t>o</t>
  </si>
  <si>
    <t>v</t>
  </si>
  <si>
    <t>t</t>
  </si>
  <si>
    <t>w</t>
  </si>
  <si>
    <t>m</t>
  </si>
  <si>
    <t>z</t>
  </si>
  <si>
    <t>p</t>
  </si>
  <si>
    <t>b</t>
  </si>
  <si>
    <t>a</t>
  </si>
  <si>
    <t>Rijlabels</t>
  </si>
  <si>
    <t>Eindtotaal</t>
  </si>
  <si>
    <t>Min van Uitvoeringsdatum</t>
  </si>
  <si>
    <t>(Alle)</t>
  </si>
  <si>
    <t>operatieve activiteit</t>
  </si>
  <si>
    <t>eerste consult</t>
  </si>
  <si>
    <t>Herhaalconsult</t>
  </si>
  <si>
    <t>haalt minimum datum op van de bepalende verrichting</t>
  </si>
  <si>
    <t>aantal unieke patiënten met bepalende verrichting</t>
  </si>
  <si>
    <t>Aantal van Zorgactiviteitnaam</t>
  </si>
  <si>
    <t>Patiënten met een poliverrichting</t>
  </si>
  <si>
    <t>Herhaalfrequentie</t>
  </si>
  <si>
    <t>Herhaalfrequentie:</t>
  </si>
  <si>
    <t>Aantal zorgactiviteiten</t>
  </si>
  <si>
    <t>Aantal bezoeken per unieke patiënt:</t>
  </si>
  <si>
    <t>Totaal</t>
  </si>
  <si>
    <t>vd patiënten zijn nieuw</t>
  </si>
  <si>
    <t>post</t>
  </si>
  <si>
    <t>aantal unieke polipatiënten:</t>
  </si>
  <si>
    <t>&gt;10</t>
  </si>
  <si>
    <t>= maximum gevonden waarde</t>
  </si>
  <si>
    <t># bezoeken per patiënt</t>
  </si>
  <si>
    <t>aantal patiënten</t>
  </si>
  <si>
    <t>Indeling naar 'bepalende' verrichting:</t>
  </si>
  <si>
    <t>Min van Datum bepalend</t>
  </si>
  <si>
    <t>Patient met bepalend?</t>
  </si>
  <si>
    <t>Kolomlabels</t>
  </si>
  <si>
    <t>gemiddeld aantal herhaalconsulten na bepalende verrichting</t>
  </si>
  <si>
    <t>gemiddeld aantal herhaalconsulten voor bepalende verrichting</t>
  </si>
  <si>
    <t>Patiënten met bepalende verrichting</t>
  </si>
  <si>
    <t>van de herhaalconsulten voor een patiënt met bepalende verrichting</t>
  </si>
  <si>
    <t>HF</t>
  </si>
  <si>
    <t>Productie per uitvoerende:</t>
  </si>
  <si>
    <t>Dit bestand bevat een verborgen rekenblad</t>
  </si>
  <si>
    <t>Controleer de uitkomsten en succes met het vervolg!</t>
  </si>
  <si>
    <t>Detailrapporten</t>
  </si>
  <si>
    <r>
      <t xml:space="preserve">Productie per uitvoerende: </t>
    </r>
    <r>
      <rPr>
        <i/>
        <sz val="11"/>
        <color theme="1"/>
        <rFont val="Corbel"/>
        <family val="2"/>
        <scheme val="minor"/>
      </rPr>
      <t>kopieer de formulie in kolom D indien er te weinig regels zijn</t>
    </r>
  </si>
  <si>
    <t>TIP: selecteer de draaitabel en toets F11 voor een grafiek</t>
  </si>
  <si>
    <t>Nee</t>
  </si>
  <si>
    <t>Ja</t>
  </si>
  <si>
    <t>Uitvoerende:</t>
  </si>
  <si>
    <t>Patient met bepalende verrichting?</t>
  </si>
  <si>
    <t>Aantal consulten voor patiënten met bepalende verrichting:</t>
  </si>
  <si>
    <t>Aantal consulten</t>
  </si>
  <si>
    <t>andere bepalende verrichtingen: opname, therapie, medicatie etc etc. Is zelf te bepalen</t>
  </si>
  <si>
    <t>Ga naar de tab Bepalend en voer een '1' in achter de gewenste 'bepalende' verrichting</t>
  </si>
  <si>
    <t>Ga naar de tab Rapport en vernieuw de draaitabellen</t>
  </si>
  <si>
    <t>Weekdag</t>
  </si>
  <si>
    <t>Timing</t>
  </si>
  <si>
    <t>Poliproductie per weekdag</t>
  </si>
  <si>
    <t>ma</t>
  </si>
  <si>
    <t>di</t>
  </si>
  <si>
    <t>wo</t>
  </si>
  <si>
    <t>do</t>
  </si>
  <si>
    <t>vr</t>
  </si>
  <si>
    <t>Tijd tot bepalend</t>
  </si>
  <si>
    <t>Tijden</t>
  </si>
  <si>
    <t>Verrichting</t>
  </si>
  <si>
    <t>Diagnosecode</t>
  </si>
  <si>
    <t>Aantal</t>
  </si>
  <si>
    <t>Dagen tot bepalende</t>
  </si>
  <si>
    <t>Delen en gebruik</t>
  </si>
  <si>
    <t xml:space="preserve">Delen van informatie en kennis helpt. Als kleine tegenprestatie hoor ik graag terug wat de  </t>
  </si>
  <si>
    <t>ervaringen zijn. Een bronvermelding bij de rapportages wordt gewaardeerd.</t>
  </si>
  <si>
    <t xml:space="preserve">Naast de bekende herhaalfrequentie (HF) is een rapportage van het aantal bezoeken per unieke </t>
  </si>
  <si>
    <t>patiënt én is er een mogelijkheid om vast te stellen of het consult na een 'bepalende' verrichting is.</t>
  </si>
  <si>
    <t>linkje naar Data</t>
  </si>
  <si>
    <t>linkje naar Rapport</t>
  </si>
  <si>
    <t>Polirapport</t>
  </si>
  <si>
    <t>Bepalend</t>
  </si>
  <si>
    <t>Instructie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</si>
</sst>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#,##0.0"/>
  </numFmts>
  <fonts count="1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5"/>
      <color theme="3"/>
      <name val="Corbel"/>
      <family val="2"/>
      <scheme val="minor"/>
    </font>
    <font>
      <b/>
      <sz val="24"/>
      <color theme="1"/>
      <name val="Corbel"/>
      <family val="2"/>
    </font>
    <font>
      <b/>
      <sz val="24"/>
      <color rgb="FF84C441"/>
      <name val="Corbel"/>
      <family val="2"/>
    </font>
    <font>
      <sz val="11"/>
      <color theme="1"/>
      <name val="Corbel"/>
      <family val="2"/>
    </font>
    <font>
      <i/>
      <sz val="12"/>
      <color rgb="FF333333"/>
      <name val="Corbel"/>
      <family val="2"/>
    </font>
    <font>
      <sz val="12"/>
      <color theme="1"/>
      <name val="Corbel"/>
      <family val="2"/>
    </font>
    <font>
      <u/>
      <sz val="11"/>
      <color theme="10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rgb="FFFA7D00"/>
      <name val="Corbel"/>
      <family val="2"/>
      <scheme val="minor"/>
    </font>
    <font>
      <b/>
      <sz val="11"/>
      <color theme="1"/>
      <name val="Corbel"/>
      <family val="2"/>
      <scheme val="minor"/>
    </font>
    <font>
      <i/>
      <sz val="11"/>
      <color theme="1"/>
      <name val="Corbel"/>
      <family val="2"/>
      <scheme val="minor"/>
    </font>
    <font>
      <b/>
      <sz val="13"/>
      <color theme="3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3" borderId="3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indent="10"/>
    </xf>
    <xf numFmtId="0" fontId="5" fillId="0" borderId="0" xfId="0" applyFont="1"/>
    <xf numFmtId="0" fontId="4" fillId="0" borderId="0" xfId="1" applyFont="1" applyBorder="1" applyAlignment="1">
      <alignment horizontal="right"/>
    </xf>
    <xf numFmtId="0" fontId="6" fillId="0" borderId="0" xfId="0" applyFont="1" applyAlignment="1">
      <alignment horizontal="left" vertical="center" indent="10"/>
    </xf>
    <xf numFmtId="0" fontId="7" fillId="0" borderId="0" xfId="0" applyFont="1"/>
    <xf numFmtId="0" fontId="8" fillId="0" borderId="0" xfId="3"/>
    <xf numFmtId="0" fontId="0" fillId="4" borderId="0" xfId="2" applyFont="1" applyFill="1"/>
    <xf numFmtId="0" fontId="1" fillId="4" borderId="0" xfId="2" applyFill="1"/>
    <xf numFmtId="0" fontId="0" fillId="4" borderId="0" xfId="0" applyFill="1"/>
    <xf numFmtId="0" fontId="10" fillId="3" borderId="3" xfId="5"/>
    <xf numFmtId="0" fontId="9" fillId="4" borderId="2" xfId="4" applyFill="1"/>
    <xf numFmtId="0" fontId="11" fillId="4" borderId="0" xfId="0" applyFont="1" applyFill="1"/>
    <xf numFmtId="0" fontId="8" fillId="4" borderId="0" xfId="3" applyFill="1"/>
    <xf numFmtId="0" fontId="12" fillId="0" borderId="0" xfId="0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10" fillId="3" borderId="3" xfId="5" applyNumberFormat="1"/>
    <xf numFmtId="3" fontId="0" fillId="0" borderId="0" xfId="0" applyNumberFormat="1"/>
    <xf numFmtId="165" fontId="0" fillId="0" borderId="0" xfId="0" applyNumberFormat="1"/>
    <xf numFmtId="0" fontId="9" fillId="0" borderId="2" xfId="4"/>
    <xf numFmtId="4" fontId="0" fillId="0" borderId="0" xfId="0" applyNumberFormat="1"/>
    <xf numFmtId="2" fontId="0" fillId="0" borderId="0" xfId="0" applyNumberFormat="1"/>
    <xf numFmtId="9" fontId="0" fillId="0" borderId="0" xfId="0" applyNumberFormat="1"/>
    <xf numFmtId="0" fontId="0" fillId="0" borderId="0" xfId="0" quotePrefix="1"/>
    <xf numFmtId="0" fontId="10" fillId="3" borderId="3" xfId="5" applyNumberFormat="1"/>
    <xf numFmtId="0" fontId="11" fillId="5" borderId="5" xfId="0" applyFont="1" applyFill="1" applyBorder="1"/>
    <xf numFmtId="0" fontId="11" fillId="5" borderId="0" xfId="0" applyFont="1" applyFill="1"/>
    <xf numFmtId="0" fontId="13" fillId="0" borderId="4" xfId="6"/>
    <xf numFmtId="0" fontId="9" fillId="0" borderId="0" xfId="7"/>
    <xf numFmtId="0" fontId="12" fillId="4" borderId="0" xfId="0" applyFont="1" applyFill="1"/>
    <xf numFmtId="165" fontId="0" fillId="0" borderId="6" xfId="0" applyNumberFormat="1" applyBorder="1"/>
    <xf numFmtId="0" fontId="0" fillId="0" borderId="0" xfId="0" applyAlignment="1">
      <alignment horizontal="left" indent="1"/>
    </xf>
    <xf numFmtId="1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9" fillId="0" borderId="0" xfId="7" applyAlignment="1">
      <alignment horizontal="left"/>
    </xf>
  </cellXfs>
  <cellStyles count="8">
    <cellStyle name="20% - Accent6" xfId="2" builtinId="50"/>
    <cellStyle name="Berekening" xfId="5" builtinId="22"/>
    <cellStyle name="Hyperlink" xfId="3" builtinId="8"/>
    <cellStyle name="Kop 1" xfId="1" builtinId="16"/>
    <cellStyle name="Kop 2" xfId="6" builtinId="17"/>
    <cellStyle name="Kop 3" xfId="4" builtinId="18"/>
    <cellStyle name="Kop 4" xfId="7" builtinId="19"/>
    <cellStyle name="Standaard" xfId="0" builtinId="0"/>
  </cellStyles>
  <dxfs count="13">
    <dxf>
      <alignment wrapText="1"/>
    </dxf>
    <dxf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/mm/yy;@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/>
              <a:t>aantal patiënten met aantal bezoeken (histogram)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68933592205084"/>
          <c:y val="5.5324074074074095E-2"/>
          <c:w val="0.79636177327149171"/>
          <c:h val="0.8002395013123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Rekenblad!$L$6</c:f>
              <c:strCache>
                <c:ptCount val="1"/>
                <c:pt idx="0">
                  <c:v>aantal patiënten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Rekenblad!$K$7:$K$17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&gt;10</c:v>
                </c:pt>
              </c:strCache>
            </c:strRef>
          </c:cat>
          <c:val>
            <c:numRef>
              <c:f>Rekenblad!$L$7:$L$17</c:f>
              <c:numCache>
                <c:formatCode>#,##0</c:formatCode>
                <c:ptCount val="11"/>
                <c:pt idx="0">
                  <c:v>108</c:v>
                </c:pt>
                <c:pt idx="1">
                  <c:v>47</c:v>
                </c:pt>
                <c:pt idx="2">
                  <c:v>22</c:v>
                </c:pt>
                <c:pt idx="3">
                  <c:v>13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E-48CF-99F6-1F559D7611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63378496"/>
        <c:axId val="1826771840"/>
      </c:barChart>
      <c:lineChart>
        <c:grouping val="standard"/>
        <c:varyColors val="0"/>
        <c:ser>
          <c:idx val="1"/>
          <c:order val="1"/>
          <c:tx>
            <c:strRef>
              <c:f>Rekenblad!$N$6</c:f>
              <c:strCache>
                <c:ptCount val="1"/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Rekenblad!$N$7:$N$17</c:f>
              <c:numCache>
                <c:formatCode>0%</c:formatCode>
                <c:ptCount val="11"/>
                <c:pt idx="0">
                  <c:v>0.25352112676056338</c:v>
                </c:pt>
                <c:pt idx="1">
                  <c:v>0.4741784037558685</c:v>
                </c:pt>
                <c:pt idx="2">
                  <c:v>0.62910798122065725</c:v>
                </c:pt>
                <c:pt idx="3">
                  <c:v>0.75117370892018775</c:v>
                </c:pt>
                <c:pt idx="4">
                  <c:v>0.7981220657276995</c:v>
                </c:pt>
                <c:pt idx="5">
                  <c:v>0.84037558685446001</c:v>
                </c:pt>
                <c:pt idx="6">
                  <c:v>0.85680751173708913</c:v>
                </c:pt>
                <c:pt idx="7">
                  <c:v>0.91314553990610325</c:v>
                </c:pt>
                <c:pt idx="8">
                  <c:v>0.91314553990610325</c:v>
                </c:pt>
                <c:pt idx="9">
                  <c:v>0.91314553990610325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B-469F-89B2-8F201EF2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237840"/>
        <c:axId val="1566454208"/>
      </c:lineChart>
      <c:catAx>
        <c:axId val="186337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Aantal bezoeken per patiënt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26771840"/>
        <c:crosses val="autoZero"/>
        <c:auto val="1"/>
        <c:lblAlgn val="ctr"/>
        <c:lblOffset val="100"/>
        <c:noMultiLvlLbl val="0"/>
      </c:catAx>
      <c:valAx>
        <c:axId val="1826771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Aantal patiënten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63378496"/>
        <c:crosses val="autoZero"/>
        <c:crossBetween val="between"/>
      </c:valAx>
      <c:valAx>
        <c:axId val="1566454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</a:rPr>
                  <a:t>Cumulatief aandeel op de poli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37237840"/>
        <c:crosses val="max"/>
        <c:crossBetween val="between"/>
      </c:valAx>
      <c:catAx>
        <c:axId val="163723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645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[PoliRapport.xlsx]Timing!Draaitabel1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Timing!$B$8:$B$9</c:f>
              <c:strCache>
                <c:ptCount val="1"/>
                <c:pt idx="0">
                  <c:v>190060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Timing!$A$10:$A$15</c:f>
              <c:strCache>
                <c:ptCount val="5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</c:strCache>
            </c:strRef>
          </c:cat>
          <c:val>
            <c:numRef>
              <c:f>Timing!$B$10:$B$15</c:f>
              <c:numCache>
                <c:formatCode>#,##0</c:formatCode>
                <c:ptCount val="5"/>
                <c:pt idx="0">
                  <c:v>20</c:v>
                </c:pt>
                <c:pt idx="1">
                  <c:v>11</c:v>
                </c:pt>
                <c:pt idx="2">
                  <c:v>24</c:v>
                </c:pt>
                <c:pt idx="3">
                  <c:v>27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2-4164-8F21-FD759D5F9A45}"/>
            </c:ext>
          </c:extLst>
        </c:ser>
        <c:ser>
          <c:idx val="1"/>
          <c:order val="1"/>
          <c:tx>
            <c:strRef>
              <c:f>Timing!$C$8:$C$9</c:f>
              <c:strCache>
                <c:ptCount val="1"/>
                <c:pt idx="0">
                  <c:v>190013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Timing!$A$10:$A$15</c:f>
              <c:strCache>
                <c:ptCount val="5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</c:strCache>
            </c:strRef>
          </c:cat>
          <c:val>
            <c:numRef>
              <c:f>Timing!$C$10:$C$15</c:f>
              <c:numCache>
                <c:formatCode>#,##0</c:formatCode>
                <c:ptCount val="5"/>
                <c:pt idx="0">
                  <c:v>90</c:v>
                </c:pt>
                <c:pt idx="1">
                  <c:v>41</c:v>
                </c:pt>
                <c:pt idx="2">
                  <c:v>68</c:v>
                </c:pt>
                <c:pt idx="3">
                  <c:v>72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22-4164-8F21-FD759D5F9A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72190863"/>
        <c:axId val="913573615"/>
      </c:barChart>
      <c:catAx>
        <c:axId val="97219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13573615"/>
        <c:crosses val="autoZero"/>
        <c:auto val="1"/>
        <c:lblAlgn val="ctr"/>
        <c:lblOffset val="100"/>
        <c:noMultiLvlLbl val="0"/>
      </c:catAx>
      <c:valAx>
        <c:axId val="91357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7219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640800</xdr:colOff>
      <xdr:row>2</xdr:row>
      <xdr:rowOff>47925</xdr:rowOff>
    </xdr:to>
    <xdr:pic>
      <xdr:nvPicPr>
        <xdr:cNvPr id="2" name="Afbeelding 1" descr="andre groen advies">
          <a:extLst>
            <a:ext uri="{FF2B5EF4-FFF2-40B4-BE49-F238E27FC236}">
              <a16:creationId xmlns:a16="http://schemas.microsoft.com/office/drawing/2014/main" id="{51D07735-9AC1-4388-B527-A5FCC97440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8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640800</xdr:colOff>
      <xdr:row>2</xdr:row>
      <xdr:rowOff>47925</xdr:rowOff>
    </xdr:to>
    <xdr:pic>
      <xdr:nvPicPr>
        <xdr:cNvPr id="3" name="Afbeelding 2" descr="andre groen advies">
          <a:extLst>
            <a:ext uri="{FF2B5EF4-FFF2-40B4-BE49-F238E27FC236}">
              <a16:creationId xmlns:a16="http://schemas.microsoft.com/office/drawing/2014/main" id="{DA821682-1DA0-4C3B-A5A6-1EA0DC7543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8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640800</xdr:colOff>
      <xdr:row>2</xdr:row>
      <xdr:rowOff>66975</xdr:rowOff>
    </xdr:to>
    <xdr:pic>
      <xdr:nvPicPr>
        <xdr:cNvPr id="2" name="Afbeelding 1" descr="andre groen advies">
          <a:extLst>
            <a:ext uri="{FF2B5EF4-FFF2-40B4-BE49-F238E27FC236}">
              <a16:creationId xmlns:a16="http://schemas.microsoft.com/office/drawing/2014/main" id="{047913C5-3B85-46D5-BEB6-EA737786A05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800" cy="6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28574</xdr:rowOff>
    </xdr:from>
    <xdr:to>
      <xdr:col>5</xdr:col>
      <xdr:colOff>581024</xdr:colOff>
      <xdr:row>31</xdr:row>
      <xdr:rowOff>95249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263CA8F0-90F4-48C2-B376-EC374E2E6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640800</xdr:colOff>
      <xdr:row>2</xdr:row>
      <xdr:rowOff>86025</xdr:rowOff>
    </xdr:to>
    <xdr:pic>
      <xdr:nvPicPr>
        <xdr:cNvPr id="2" name="Afbeelding 1" descr="andre groen advies">
          <a:extLst>
            <a:ext uri="{FF2B5EF4-FFF2-40B4-BE49-F238E27FC236}">
              <a16:creationId xmlns:a16="http://schemas.microsoft.com/office/drawing/2014/main" id="{1C8274BF-0225-4CC4-92DD-232853C2430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800" cy="6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95250</xdr:colOff>
      <xdr:row>3</xdr:row>
      <xdr:rowOff>0</xdr:rowOff>
    </xdr:from>
    <xdr:to>
      <xdr:col>8</xdr:col>
      <xdr:colOff>666750</xdr:colOff>
      <xdr:row>18</xdr:row>
      <xdr:rowOff>38100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139110A3-71AB-4DC3-B7E5-6637CC46C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640800</xdr:colOff>
      <xdr:row>2</xdr:row>
      <xdr:rowOff>76500</xdr:rowOff>
    </xdr:to>
    <xdr:pic>
      <xdr:nvPicPr>
        <xdr:cNvPr id="3" name="Afbeelding 2" descr="andre groen advies">
          <a:extLst>
            <a:ext uri="{FF2B5EF4-FFF2-40B4-BE49-F238E27FC236}">
              <a16:creationId xmlns:a16="http://schemas.microsoft.com/office/drawing/2014/main" id="{23371A0A-FC63-4EFA-9E30-48CC9F1E4A9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800" cy="6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ndré Groen" refreshedDate="42919.522281134261" missingItemsLimit="0" createdVersion="6" refreshedVersion="6" minRefreshableVersion="3" recordCount="498">
  <cacheSource type="worksheet">
    <worksheetSource name="DataPoli"/>
  </cacheSource>
  <cacheFields count="13">
    <cacheField name="Uniek patient ID" numFmtId="0">
      <sharedItems containsSemiMixedTypes="0" containsString="0" containsNumber="1" containsInteger="1" minValue="1" maxValue="240" count="20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7"/>
        <n v="18"/>
        <n v="19"/>
        <n v="20"/>
        <n v="21"/>
        <n v="22"/>
        <n v="23"/>
        <n v="24"/>
        <n v="25"/>
        <n v="26"/>
        <n v="27"/>
        <n v="28"/>
        <n v="30"/>
        <n v="31"/>
        <n v="32"/>
        <n v="33"/>
        <n v="34"/>
        <n v="35"/>
        <n v="36"/>
        <n v="37"/>
        <n v="39"/>
        <n v="40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8"/>
        <n v="59"/>
        <n v="60"/>
        <n v="62"/>
        <n v="64"/>
        <n v="66"/>
        <n v="67"/>
        <n v="69"/>
        <n v="71"/>
        <n v="72"/>
        <n v="73"/>
        <n v="74"/>
        <n v="76"/>
        <n v="77"/>
        <n v="78"/>
        <n v="79"/>
        <n v="80"/>
        <n v="81"/>
        <n v="83"/>
        <n v="84"/>
        <n v="85"/>
        <n v="86"/>
        <n v="87"/>
        <n v="88"/>
        <n v="89"/>
        <n v="91"/>
        <n v="92"/>
        <n v="93"/>
        <n v="94"/>
        <n v="95"/>
        <n v="97"/>
        <n v="98"/>
        <n v="100"/>
        <n v="102"/>
        <n v="103"/>
        <n v="104"/>
        <n v="106"/>
        <n v="107"/>
        <n v="108"/>
        <n v="109"/>
        <n v="110"/>
        <n v="112"/>
        <n v="115"/>
        <n v="116"/>
        <n v="117"/>
        <n v="119"/>
        <n v="120"/>
        <n v="121"/>
        <n v="122"/>
        <n v="124"/>
        <n v="125"/>
        <n v="126"/>
        <n v="127"/>
        <n v="129"/>
        <n v="131"/>
        <n v="132"/>
        <n v="133"/>
        <n v="134"/>
        <n v="135"/>
        <n v="136"/>
        <n v="137"/>
        <n v="138"/>
        <n v="139"/>
        <n v="140"/>
        <n v="141"/>
        <n v="143"/>
        <n v="145"/>
        <n v="146"/>
        <n v="147"/>
        <n v="148"/>
        <n v="149"/>
        <n v="150"/>
        <n v="151"/>
        <n v="152"/>
        <n v="153"/>
        <n v="155"/>
        <n v="156"/>
        <n v="157"/>
        <n v="158"/>
        <n v="159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2"/>
        <n v="183"/>
        <n v="184"/>
        <n v="185"/>
        <n v="186"/>
        <n v="187"/>
        <n v="188"/>
        <n v="189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8"/>
        <n v="209"/>
        <n v="210"/>
        <n v="211"/>
        <n v="212"/>
        <n v="213"/>
        <n v="214"/>
        <n v="215"/>
        <n v="216"/>
        <n v="217"/>
        <n v="218"/>
        <n v="219"/>
        <n v="221"/>
        <n v="222"/>
        <n v="223"/>
        <n v="224"/>
        <n v="226"/>
        <n v="227"/>
        <n v="228"/>
        <n v="229"/>
        <n v="230"/>
        <n v="231"/>
        <n v="232"/>
        <n v="233"/>
        <n v="234"/>
        <n v="235"/>
        <n v="236"/>
        <n v="238"/>
        <n v="239"/>
        <n v="240"/>
      </sharedItems>
    </cacheField>
    <cacheField name="Diagnosecode" numFmtId="0">
      <sharedItems containsSemiMixedTypes="0" containsString="0" containsNumber="1" containsInteger="1" minValue="1" maxValue="1" count="1">
        <n v="1"/>
      </sharedItems>
    </cacheField>
    <cacheField name="Zorgprofielklassecode" numFmtId="0">
      <sharedItems containsSemiMixedTypes="0" containsString="0" containsNumber="1" containsInteger="1" minValue="1" maxValue="5" count="2">
        <n v="1"/>
        <n v="5"/>
      </sharedItems>
    </cacheField>
    <cacheField name="Zorgactiviteitcode" numFmtId="0">
      <sharedItems containsSemiMixedTypes="0" containsString="0" containsNumber="1" containsInteger="1" minValue="30000" maxValue="190060" count="3">
        <n v="190013"/>
        <n v="30000"/>
        <n v="190060"/>
      </sharedItems>
    </cacheField>
    <cacheField name="Zorgactiviteitnaam" numFmtId="0">
      <sharedItems/>
    </cacheField>
    <cacheField name="Uitvoeringsdatum" numFmtId="14">
      <sharedItems containsSemiMixedTypes="0" containsNonDate="0" containsDate="1" containsString="0" minDate="2016-01-04T00:00:00" maxDate="2016-12-31T00:00:00"/>
    </cacheField>
    <cacheField name="Uitvoerende" numFmtId="0">
      <sharedItems count="17">
        <s v="m"/>
        <s v="o"/>
        <s v="h"/>
        <s v="p"/>
        <s v="b"/>
        <s v="k"/>
        <s v="a"/>
        <s v="r"/>
        <s v="z"/>
        <s v="t"/>
        <s v="s"/>
        <s v="i"/>
        <s v="d"/>
        <s v="n"/>
        <s v="j"/>
        <s v="v"/>
        <s v="w"/>
      </sharedItems>
    </cacheField>
    <cacheField name="Bepalend?" numFmtId="0">
      <sharedItems containsSemiMixedTypes="0" containsString="0" containsNumber="1" containsInteger="1" minValue="0" maxValue="1" count="2">
        <n v="0"/>
        <n v="1"/>
      </sharedItems>
    </cacheField>
    <cacheField name="Datum bepalend" numFmtId="164">
      <sharedItems containsDate="1" containsMixedTypes="1" minDate="2016-01-08T00:00:00" maxDate="2016-12-27T00:00:00"/>
    </cacheField>
    <cacheField name="Patient met bepalend?" numFmtId="0">
      <sharedItems count="2">
        <s v="Nee"/>
        <s v="Ja"/>
      </sharedItems>
    </cacheField>
    <cacheField name="Post?" numFmtId="0">
      <sharedItems count="2">
        <s v=""/>
        <s v="post"/>
      </sharedItems>
    </cacheField>
    <cacheField name="Weekdag" numFmtId="0">
      <sharedItems count="6">
        <s v="vr"/>
        <s v="ma"/>
        <s v="di"/>
        <s v="do"/>
        <s v="wo"/>
        <s v="za"/>
      </sharedItems>
    </cacheField>
    <cacheField name="Tijd tot bepalend" numFmtId="0">
      <sharedItems containsMixedTypes="1" containsNumber="1" containsInteger="1" minValue="-336" maxValue="26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8">
  <r>
    <x v="0"/>
    <x v="0"/>
    <x v="0"/>
    <x v="0"/>
    <s v="Herhaalconsult"/>
    <d v="2016-01-08T00:00:00"/>
    <x v="0"/>
    <x v="0"/>
    <s v=""/>
    <x v="0"/>
    <x v="0"/>
    <x v="0"/>
    <s v=""/>
  </r>
  <r>
    <x v="1"/>
    <x v="0"/>
    <x v="0"/>
    <x v="0"/>
    <s v="Herhaalconsult"/>
    <d v="2016-05-23T00:00:00"/>
    <x v="1"/>
    <x v="0"/>
    <s v=""/>
    <x v="0"/>
    <x v="0"/>
    <x v="1"/>
    <s v=""/>
  </r>
  <r>
    <x v="1"/>
    <x v="0"/>
    <x v="0"/>
    <x v="0"/>
    <s v="Herhaalconsult"/>
    <d v="2016-12-09T00:00:00"/>
    <x v="2"/>
    <x v="0"/>
    <s v=""/>
    <x v="0"/>
    <x v="0"/>
    <x v="0"/>
    <s v=""/>
  </r>
  <r>
    <x v="2"/>
    <x v="0"/>
    <x v="0"/>
    <x v="0"/>
    <s v="Herhaalconsult"/>
    <d v="2016-04-18T00:00:00"/>
    <x v="3"/>
    <x v="0"/>
    <d v="2016-05-17T00:00:00"/>
    <x v="1"/>
    <x v="0"/>
    <x v="1"/>
    <n v="29"/>
  </r>
  <r>
    <x v="2"/>
    <x v="0"/>
    <x v="1"/>
    <x v="1"/>
    <s v="operatieve activiteit"/>
    <d v="2016-05-17T00:00:00"/>
    <x v="3"/>
    <x v="1"/>
    <d v="2016-05-17T00:00:00"/>
    <x v="1"/>
    <x v="0"/>
    <x v="2"/>
    <n v="0"/>
  </r>
  <r>
    <x v="2"/>
    <x v="0"/>
    <x v="1"/>
    <x v="1"/>
    <s v="operatieve activiteit"/>
    <d v="2016-05-17T00:00:00"/>
    <x v="3"/>
    <x v="1"/>
    <d v="2016-05-17T00:00:00"/>
    <x v="1"/>
    <x v="0"/>
    <x v="2"/>
    <n v="0"/>
  </r>
  <r>
    <x v="2"/>
    <x v="0"/>
    <x v="0"/>
    <x v="0"/>
    <s v="Herhaalconsult"/>
    <d v="2016-05-20T00:00:00"/>
    <x v="2"/>
    <x v="0"/>
    <d v="2016-05-17T00:00:00"/>
    <x v="1"/>
    <x v="1"/>
    <x v="0"/>
    <n v="-3"/>
  </r>
  <r>
    <x v="3"/>
    <x v="0"/>
    <x v="0"/>
    <x v="2"/>
    <s v="eerste consult"/>
    <d v="2016-03-03T00:00:00"/>
    <x v="1"/>
    <x v="0"/>
    <d v="2016-08-26T00:00:00"/>
    <x v="1"/>
    <x v="0"/>
    <x v="3"/>
    <n v="176"/>
  </r>
  <r>
    <x v="3"/>
    <x v="0"/>
    <x v="0"/>
    <x v="0"/>
    <s v="Herhaalconsult"/>
    <d v="2016-04-11T00:00:00"/>
    <x v="0"/>
    <x v="0"/>
    <d v="2016-08-26T00:00:00"/>
    <x v="1"/>
    <x v="0"/>
    <x v="1"/>
    <n v="137"/>
  </r>
  <r>
    <x v="3"/>
    <x v="0"/>
    <x v="1"/>
    <x v="1"/>
    <s v="operatieve activiteit"/>
    <d v="2016-08-26T00:00:00"/>
    <x v="3"/>
    <x v="1"/>
    <d v="2016-08-26T00:00:00"/>
    <x v="1"/>
    <x v="0"/>
    <x v="0"/>
    <n v="0"/>
  </r>
  <r>
    <x v="4"/>
    <x v="0"/>
    <x v="0"/>
    <x v="2"/>
    <s v="eerste consult"/>
    <d v="2016-09-15T00:00:00"/>
    <x v="4"/>
    <x v="0"/>
    <s v=""/>
    <x v="0"/>
    <x v="0"/>
    <x v="3"/>
    <s v=""/>
  </r>
  <r>
    <x v="5"/>
    <x v="0"/>
    <x v="0"/>
    <x v="2"/>
    <s v="eerste consult"/>
    <d v="2016-05-19T00:00:00"/>
    <x v="5"/>
    <x v="0"/>
    <s v=""/>
    <x v="0"/>
    <x v="0"/>
    <x v="3"/>
    <s v=""/>
  </r>
  <r>
    <x v="6"/>
    <x v="0"/>
    <x v="0"/>
    <x v="0"/>
    <s v="Herhaalconsult"/>
    <d v="2016-12-02T00:00:00"/>
    <x v="5"/>
    <x v="0"/>
    <s v=""/>
    <x v="0"/>
    <x v="0"/>
    <x v="0"/>
    <s v=""/>
  </r>
  <r>
    <x v="7"/>
    <x v="0"/>
    <x v="0"/>
    <x v="0"/>
    <s v="Herhaalconsult"/>
    <d v="2016-02-11T00:00:00"/>
    <x v="6"/>
    <x v="0"/>
    <s v=""/>
    <x v="0"/>
    <x v="0"/>
    <x v="3"/>
    <s v=""/>
  </r>
  <r>
    <x v="7"/>
    <x v="0"/>
    <x v="0"/>
    <x v="0"/>
    <s v="Herhaalconsult"/>
    <d v="2016-02-23T00:00:00"/>
    <x v="2"/>
    <x v="0"/>
    <s v=""/>
    <x v="0"/>
    <x v="0"/>
    <x v="2"/>
    <s v=""/>
  </r>
  <r>
    <x v="7"/>
    <x v="0"/>
    <x v="0"/>
    <x v="0"/>
    <s v="Herhaalconsult"/>
    <d v="2016-06-29T00:00:00"/>
    <x v="2"/>
    <x v="0"/>
    <s v=""/>
    <x v="0"/>
    <x v="0"/>
    <x v="4"/>
    <s v=""/>
  </r>
  <r>
    <x v="8"/>
    <x v="0"/>
    <x v="0"/>
    <x v="2"/>
    <s v="eerste consult"/>
    <d v="2016-11-09T00:00:00"/>
    <x v="7"/>
    <x v="0"/>
    <s v=""/>
    <x v="0"/>
    <x v="0"/>
    <x v="4"/>
    <s v=""/>
  </r>
  <r>
    <x v="9"/>
    <x v="0"/>
    <x v="0"/>
    <x v="0"/>
    <s v="Herhaalconsult"/>
    <d v="2016-02-08T00:00:00"/>
    <x v="8"/>
    <x v="0"/>
    <s v=""/>
    <x v="0"/>
    <x v="0"/>
    <x v="1"/>
    <s v=""/>
  </r>
  <r>
    <x v="9"/>
    <x v="0"/>
    <x v="0"/>
    <x v="0"/>
    <s v="Herhaalconsult"/>
    <d v="2016-11-03T00:00:00"/>
    <x v="7"/>
    <x v="0"/>
    <s v=""/>
    <x v="0"/>
    <x v="0"/>
    <x v="3"/>
    <s v=""/>
  </r>
  <r>
    <x v="10"/>
    <x v="0"/>
    <x v="0"/>
    <x v="2"/>
    <s v="eerste consult"/>
    <d v="2016-09-20T00:00:00"/>
    <x v="9"/>
    <x v="0"/>
    <d v="2016-10-31T00:00:00"/>
    <x v="1"/>
    <x v="0"/>
    <x v="2"/>
    <n v="41"/>
  </r>
  <r>
    <x v="10"/>
    <x v="0"/>
    <x v="1"/>
    <x v="1"/>
    <s v="operatieve activiteit"/>
    <d v="2016-10-31T00:00:00"/>
    <x v="10"/>
    <x v="1"/>
    <d v="2016-10-31T00:00:00"/>
    <x v="1"/>
    <x v="0"/>
    <x v="1"/>
    <n v="0"/>
  </r>
  <r>
    <x v="10"/>
    <x v="0"/>
    <x v="0"/>
    <x v="0"/>
    <s v="Herhaalconsult"/>
    <d v="2016-11-03T00:00:00"/>
    <x v="7"/>
    <x v="0"/>
    <d v="2016-10-31T00:00:00"/>
    <x v="1"/>
    <x v="1"/>
    <x v="3"/>
    <n v="-3"/>
  </r>
  <r>
    <x v="11"/>
    <x v="0"/>
    <x v="0"/>
    <x v="0"/>
    <s v="Herhaalconsult"/>
    <d v="2016-10-06T00:00:00"/>
    <x v="11"/>
    <x v="0"/>
    <d v="2016-10-14T00:00:00"/>
    <x v="1"/>
    <x v="0"/>
    <x v="3"/>
    <n v="8"/>
  </r>
  <r>
    <x v="11"/>
    <x v="0"/>
    <x v="0"/>
    <x v="0"/>
    <s v="Herhaalconsult"/>
    <d v="2016-10-14T00:00:00"/>
    <x v="12"/>
    <x v="0"/>
    <d v="2016-10-14T00:00:00"/>
    <x v="1"/>
    <x v="0"/>
    <x v="0"/>
    <n v="0"/>
  </r>
  <r>
    <x v="11"/>
    <x v="0"/>
    <x v="1"/>
    <x v="1"/>
    <s v="operatieve activiteit"/>
    <d v="2016-10-14T00:00:00"/>
    <x v="5"/>
    <x v="1"/>
    <d v="2016-10-14T00:00:00"/>
    <x v="1"/>
    <x v="0"/>
    <x v="0"/>
    <n v="0"/>
  </r>
  <r>
    <x v="12"/>
    <x v="0"/>
    <x v="0"/>
    <x v="2"/>
    <s v="eerste consult"/>
    <d v="2016-07-21T00:00:00"/>
    <x v="13"/>
    <x v="0"/>
    <s v=""/>
    <x v="0"/>
    <x v="0"/>
    <x v="3"/>
    <s v=""/>
  </r>
  <r>
    <x v="12"/>
    <x v="0"/>
    <x v="0"/>
    <x v="0"/>
    <s v="Herhaalconsult"/>
    <d v="2016-08-17T00:00:00"/>
    <x v="0"/>
    <x v="0"/>
    <s v=""/>
    <x v="0"/>
    <x v="0"/>
    <x v="4"/>
    <s v=""/>
  </r>
  <r>
    <x v="13"/>
    <x v="0"/>
    <x v="0"/>
    <x v="0"/>
    <s v="Herhaalconsult"/>
    <d v="2016-07-21T00:00:00"/>
    <x v="14"/>
    <x v="0"/>
    <s v=""/>
    <x v="0"/>
    <x v="0"/>
    <x v="3"/>
    <s v=""/>
  </r>
  <r>
    <x v="13"/>
    <x v="0"/>
    <x v="0"/>
    <x v="0"/>
    <s v="Herhaalconsult"/>
    <d v="2016-07-25T00:00:00"/>
    <x v="14"/>
    <x v="0"/>
    <s v=""/>
    <x v="0"/>
    <x v="0"/>
    <x v="1"/>
    <s v=""/>
  </r>
  <r>
    <x v="14"/>
    <x v="0"/>
    <x v="0"/>
    <x v="2"/>
    <s v="eerste consult"/>
    <d v="2016-04-12T00:00:00"/>
    <x v="7"/>
    <x v="0"/>
    <s v=""/>
    <x v="0"/>
    <x v="0"/>
    <x v="2"/>
    <s v=""/>
  </r>
  <r>
    <x v="15"/>
    <x v="0"/>
    <x v="0"/>
    <x v="0"/>
    <s v="Herhaalconsult"/>
    <d v="2016-01-08T00:00:00"/>
    <x v="15"/>
    <x v="0"/>
    <s v=""/>
    <x v="0"/>
    <x v="0"/>
    <x v="0"/>
    <s v=""/>
  </r>
  <r>
    <x v="16"/>
    <x v="0"/>
    <x v="0"/>
    <x v="2"/>
    <s v="eerste consult"/>
    <d v="2016-07-14T00:00:00"/>
    <x v="13"/>
    <x v="0"/>
    <s v=""/>
    <x v="0"/>
    <x v="0"/>
    <x v="3"/>
    <s v=""/>
  </r>
  <r>
    <x v="16"/>
    <x v="0"/>
    <x v="0"/>
    <x v="2"/>
    <s v="eerste consult"/>
    <d v="2016-12-15T00:00:00"/>
    <x v="14"/>
    <x v="0"/>
    <s v=""/>
    <x v="0"/>
    <x v="0"/>
    <x v="3"/>
    <s v=""/>
  </r>
  <r>
    <x v="17"/>
    <x v="0"/>
    <x v="0"/>
    <x v="0"/>
    <s v="Herhaalconsult"/>
    <d v="2016-01-13T00:00:00"/>
    <x v="2"/>
    <x v="0"/>
    <s v=""/>
    <x v="0"/>
    <x v="0"/>
    <x v="4"/>
    <s v=""/>
  </r>
  <r>
    <x v="17"/>
    <x v="0"/>
    <x v="0"/>
    <x v="0"/>
    <s v="Herhaalconsult"/>
    <d v="2016-07-21T00:00:00"/>
    <x v="2"/>
    <x v="0"/>
    <s v=""/>
    <x v="0"/>
    <x v="0"/>
    <x v="3"/>
    <s v=""/>
  </r>
  <r>
    <x v="18"/>
    <x v="0"/>
    <x v="0"/>
    <x v="2"/>
    <s v="eerste consult"/>
    <d v="2016-09-07T00:00:00"/>
    <x v="5"/>
    <x v="0"/>
    <s v=""/>
    <x v="0"/>
    <x v="0"/>
    <x v="4"/>
    <s v=""/>
  </r>
  <r>
    <x v="18"/>
    <x v="0"/>
    <x v="0"/>
    <x v="0"/>
    <s v="Herhaalconsult"/>
    <d v="2016-10-10T00:00:00"/>
    <x v="2"/>
    <x v="0"/>
    <s v=""/>
    <x v="0"/>
    <x v="0"/>
    <x v="1"/>
    <s v=""/>
  </r>
  <r>
    <x v="18"/>
    <x v="0"/>
    <x v="0"/>
    <x v="0"/>
    <s v="Herhaalconsult"/>
    <d v="2016-12-19T00:00:00"/>
    <x v="2"/>
    <x v="0"/>
    <s v=""/>
    <x v="0"/>
    <x v="0"/>
    <x v="1"/>
    <s v=""/>
  </r>
  <r>
    <x v="19"/>
    <x v="0"/>
    <x v="0"/>
    <x v="0"/>
    <s v="Herhaalconsult"/>
    <d v="2016-05-26T00:00:00"/>
    <x v="3"/>
    <x v="0"/>
    <s v=""/>
    <x v="0"/>
    <x v="0"/>
    <x v="3"/>
    <s v=""/>
  </r>
  <r>
    <x v="20"/>
    <x v="0"/>
    <x v="0"/>
    <x v="0"/>
    <s v="Herhaalconsult"/>
    <d v="2016-10-21T00:00:00"/>
    <x v="14"/>
    <x v="0"/>
    <s v=""/>
    <x v="0"/>
    <x v="0"/>
    <x v="0"/>
    <s v=""/>
  </r>
  <r>
    <x v="21"/>
    <x v="0"/>
    <x v="1"/>
    <x v="1"/>
    <s v="operatieve activiteit"/>
    <d v="2016-06-29T00:00:00"/>
    <x v="6"/>
    <x v="1"/>
    <d v="2016-06-29T00:00:00"/>
    <x v="1"/>
    <x v="0"/>
    <x v="4"/>
    <n v="0"/>
  </r>
  <r>
    <x v="22"/>
    <x v="0"/>
    <x v="0"/>
    <x v="2"/>
    <s v="eerste consult"/>
    <d v="2016-02-25T00:00:00"/>
    <x v="1"/>
    <x v="0"/>
    <s v=""/>
    <x v="0"/>
    <x v="0"/>
    <x v="3"/>
    <s v=""/>
  </r>
  <r>
    <x v="23"/>
    <x v="0"/>
    <x v="0"/>
    <x v="0"/>
    <s v="Herhaalconsult"/>
    <d v="2016-02-09T00:00:00"/>
    <x v="10"/>
    <x v="0"/>
    <s v=""/>
    <x v="0"/>
    <x v="0"/>
    <x v="2"/>
    <s v=""/>
  </r>
  <r>
    <x v="23"/>
    <x v="0"/>
    <x v="0"/>
    <x v="0"/>
    <s v="Herhaalconsult"/>
    <d v="2016-03-31T00:00:00"/>
    <x v="10"/>
    <x v="0"/>
    <s v=""/>
    <x v="0"/>
    <x v="0"/>
    <x v="3"/>
    <s v=""/>
  </r>
  <r>
    <x v="23"/>
    <x v="0"/>
    <x v="0"/>
    <x v="0"/>
    <s v="Herhaalconsult"/>
    <d v="2016-05-11T00:00:00"/>
    <x v="13"/>
    <x v="0"/>
    <s v=""/>
    <x v="0"/>
    <x v="0"/>
    <x v="4"/>
    <s v=""/>
  </r>
  <r>
    <x v="23"/>
    <x v="0"/>
    <x v="0"/>
    <x v="0"/>
    <s v="Herhaalconsult"/>
    <d v="2016-06-20T00:00:00"/>
    <x v="10"/>
    <x v="0"/>
    <s v=""/>
    <x v="0"/>
    <x v="0"/>
    <x v="1"/>
    <s v=""/>
  </r>
  <r>
    <x v="23"/>
    <x v="0"/>
    <x v="0"/>
    <x v="0"/>
    <s v="Herhaalconsult"/>
    <d v="2016-08-11T00:00:00"/>
    <x v="10"/>
    <x v="0"/>
    <s v=""/>
    <x v="0"/>
    <x v="0"/>
    <x v="3"/>
    <s v=""/>
  </r>
  <r>
    <x v="23"/>
    <x v="0"/>
    <x v="0"/>
    <x v="0"/>
    <s v="Herhaalconsult"/>
    <d v="2016-09-30T00:00:00"/>
    <x v="10"/>
    <x v="0"/>
    <s v=""/>
    <x v="0"/>
    <x v="0"/>
    <x v="0"/>
    <s v=""/>
  </r>
  <r>
    <x v="23"/>
    <x v="0"/>
    <x v="0"/>
    <x v="0"/>
    <s v="Herhaalconsult"/>
    <d v="2016-11-03T00:00:00"/>
    <x v="10"/>
    <x v="0"/>
    <s v=""/>
    <x v="0"/>
    <x v="0"/>
    <x v="3"/>
    <s v=""/>
  </r>
  <r>
    <x v="23"/>
    <x v="0"/>
    <x v="0"/>
    <x v="0"/>
    <s v="Herhaalconsult"/>
    <d v="2016-12-23T00:00:00"/>
    <x v="2"/>
    <x v="0"/>
    <s v=""/>
    <x v="0"/>
    <x v="0"/>
    <x v="0"/>
    <s v=""/>
  </r>
  <r>
    <x v="24"/>
    <x v="0"/>
    <x v="0"/>
    <x v="2"/>
    <s v="eerste consult"/>
    <d v="2016-08-17T00:00:00"/>
    <x v="4"/>
    <x v="0"/>
    <s v=""/>
    <x v="0"/>
    <x v="0"/>
    <x v="4"/>
    <s v=""/>
  </r>
  <r>
    <x v="24"/>
    <x v="0"/>
    <x v="0"/>
    <x v="0"/>
    <s v="Herhaalconsult"/>
    <d v="2016-12-07T00:00:00"/>
    <x v="4"/>
    <x v="0"/>
    <s v=""/>
    <x v="0"/>
    <x v="0"/>
    <x v="4"/>
    <s v=""/>
  </r>
  <r>
    <x v="25"/>
    <x v="0"/>
    <x v="0"/>
    <x v="0"/>
    <s v="Herhaalconsult"/>
    <d v="2016-01-04T00:00:00"/>
    <x v="13"/>
    <x v="0"/>
    <s v=""/>
    <x v="0"/>
    <x v="0"/>
    <x v="1"/>
    <s v=""/>
  </r>
  <r>
    <x v="25"/>
    <x v="0"/>
    <x v="0"/>
    <x v="0"/>
    <s v="Herhaalconsult"/>
    <d v="2016-04-01T00:00:00"/>
    <x v="2"/>
    <x v="0"/>
    <s v=""/>
    <x v="0"/>
    <x v="0"/>
    <x v="0"/>
    <s v=""/>
  </r>
  <r>
    <x v="25"/>
    <x v="0"/>
    <x v="0"/>
    <x v="0"/>
    <s v="Herhaalconsult"/>
    <d v="2016-06-23T00:00:00"/>
    <x v="2"/>
    <x v="0"/>
    <s v=""/>
    <x v="0"/>
    <x v="0"/>
    <x v="3"/>
    <s v=""/>
  </r>
  <r>
    <x v="25"/>
    <x v="0"/>
    <x v="0"/>
    <x v="2"/>
    <s v="eerste consult"/>
    <d v="2016-10-10T00:00:00"/>
    <x v="10"/>
    <x v="0"/>
    <s v=""/>
    <x v="0"/>
    <x v="0"/>
    <x v="1"/>
    <s v=""/>
  </r>
  <r>
    <x v="25"/>
    <x v="0"/>
    <x v="0"/>
    <x v="0"/>
    <s v="Herhaalconsult"/>
    <d v="2016-12-19T00:00:00"/>
    <x v="7"/>
    <x v="0"/>
    <s v=""/>
    <x v="0"/>
    <x v="0"/>
    <x v="1"/>
    <s v=""/>
  </r>
  <r>
    <x v="26"/>
    <x v="0"/>
    <x v="0"/>
    <x v="2"/>
    <s v="eerste consult"/>
    <d v="2016-05-04T00:00:00"/>
    <x v="14"/>
    <x v="0"/>
    <s v=""/>
    <x v="0"/>
    <x v="0"/>
    <x v="4"/>
    <s v=""/>
  </r>
  <r>
    <x v="27"/>
    <x v="0"/>
    <x v="0"/>
    <x v="2"/>
    <s v="eerste consult"/>
    <d v="2016-02-11T00:00:00"/>
    <x v="11"/>
    <x v="0"/>
    <d v="2016-07-07T00:00:00"/>
    <x v="1"/>
    <x v="0"/>
    <x v="3"/>
    <n v="147"/>
  </r>
  <r>
    <x v="27"/>
    <x v="0"/>
    <x v="0"/>
    <x v="0"/>
    <s v="Herhaalconsult"/>
    <d v="2016-03-18T00:00:00"/>
    <x v="2"/>
    <x v="0"/>
    <d v="2016-07-07T00:00:00"/>
    <x v="1"/>
    <x v="0"/>
    <x v="0"/>
    <n v="111"/>
  </r>
  <r>
    <x v="27"/>
    <x v="0"/>
    <x v="1"/>
    <x v="1"/>
    <s v="operatieve activiteit"/>
    <d v="2016-07-07T00:00:00"/>
    <x v="2"/>
    <x v="1"/>
    <d v="2016-07-07T00:00:00"/>
    <x v="1"/>
    <x v="0"/>
    <x v="3"/>
    <n v="0"/>
  </r>
  <r>
    <x v="27"/>
    <x v="0"/>
    <x v="1"/>
    <x v="1"/>
    <s v="operatieve activiteit"/>
    <d v="2016-07-07T00:00:00"/>
    <x v="2"/>
    <x v="1"/>
    <d v="2016-07-07T00:00:00"/>
    <x v="1"/>
    <x v="0"/>
    <x v="3"/>
    <n v="0"/>
  </r>
  <r>
    <x v="27"/>
    <x v="0"/>
    <x v="1"/>
    <x v="1"/>
    <s v="operatieve activiteit"/>
    <d v="2016-07-07T00:00:00"/>
    <x v="2"/>
    <x v="1"/>
    <d v="2016-07-07T00:00:00"/>
    <x v="1"/>
    <x v="0"/>
    <x v="3"/>
    <n v="0"/>
  </r>
  <r>
    <x v="27"/>
    <x v="0"/>
    <x v="1"/>
    <x v="1"/>
    <s v="operatieve activiteit"/>
    <d v="2016-07-07T00:00:00"/>
    <x v="2"/>
    <x v="1"/>
    <d v="2016-07-07T00:00:00"/>
    <x v="1"/>
    <x v="0"/>
    <x v="3"/>
    <n v="0"/>
  </r>
  <r>
    <x v="27"/>
    <x v="0"/>
    <x v="1"/>
    <x v="1"/>
    <s v="operatieve activiteit"/>
    <d v="2016-07-07T00:00:00"/>
    <x v="2"/>
    <x v="1"/>
    <d v="2016-07-07T00:00:00"/>
    <x v="1"/>
    <x v="0"/>
    <x v="3"/>
    <n v="0"/>
  </r>
  <r>
    <x v="27"/>
    <x v="0"/>
    <x v="1"/>
    <x v="1"/>
    <s v="operatieve activiteit"/>
    <d v="2016-07-07T00:00:00"/>
    <x v="2"/>
    <x v="1"/>
    <d v="2016-07-07T00:00:00"/>
    <x v="1"/>
    <x v="0"/>
    <x v="3"/>
    <n v="0"/>
  </r>
  <r>
    <x v="27"/>
    <x v="0"/>
    <x v="0"/>
    <x v="0"/>
    <s v="Herhaalconsult"/>
    <d v="2016-08-19T00:00:00"/>
    <x v="2"/>
    <x v="0"/>
    <d v="2016-07-07T00:00:00"/>
    <x v="1"/>
    <x v="1"/>
    <x v="0"/>
    <n v="-43"/>
  </r>
  <r>
    <x v="28"/>
    <x v="0"/>
    <x v="0"/>
    <x v="0"/>
    <s v="Herhaalconsult"/>
    <d v="2016-03-03T00:00:00"/>
    <x v="1"/>
    <x v="0"/>
    <s v=""/>
    <x v="0"/>
    <x v="0"/>
    <x v="3"/>
    <s v=""/>
  </r>
  <r>
    <x v="28"/>
    <x v="0"/>
    <x v="0"/>
    <x v="0"/>
    <s v="Herhaalconsult"/>
    <d v="2016-03-17T00:00:00"/>
    <x v="15"/>
    <x v="0"/>
    <s v=""/>
    <x v="0"/>
    <x v="0"/>
    <x v="3"/>
    <s v=""/>
  </r>
  <r>
    <x v="28"/>
    <x v="0"/>
    <x v="0"/>
    <x v="0"/>
    <s v="Herhaalconsult"/>
    <d v="2016-04-28T00:00:00"/>
    <x v="1"/>
    <x v="0"/>
    <s v=""/>
    <x v="0"/>
    <x v="0"/>
    <x v="3"/>
    <s v=""/>
  </r>
  <r>
    <x v="29"/>
    <x v="0"/>
    <x v="0"/>
    <x v="0"/>
    <s v="Herhaalconsult"/>
    <d v="2016-03-11T00:00:00"/>
    <x v="8"/>
    <x v="0"/>
    <s v=""/>
    <x v="0"/>
    <x v="0"/>
    <x v="0"/>
    <s v=""/>
  </r>
  <r>
    <x v="29"/>
    <x v="0"/>
    <x v="0"/>
    <x v="0"/>
    <s v="Herhaalconsult"/>
    <d v="2016-04-13T00:00:00"/>
    <x v="8"/>
    <x v="0"/>
    <s v=""/>
    <x v="0"/>
    <x v="0"/>
    <x v="4"/>
    <s v=""/>
  </r>
  <r>
    <x v="30"/>
    <x v="0"/>
    <x v="0"/>
    <x v="2"/>
    <s v="eerste consult"/>
    <d v="2016-04-12T00:00:00"/>
    <x v="13"/>
    <x v="0"/>
    <s v=""/>
    <x v="0"/>
    <x v="0"/>
    <x v="2"/>
    <s v=""/>
  </r>
  <r>
    <x v="30"/>
    <x v="0"/>
    <x v="0"/>
    <x v="2"/>
    <s v="eerste consult"/>
    <d v="2016-08-26T00:00:00"/>
    <x v="1"/>
    <x v="0"/>
    <s v=""/>
    <x v="0"/>
    <x v="0"/>
    <x v="0"/>
    <s v=""/>
  </r>
  <r>
    <x v="31"/>
    <x v="0"/>
    <x v="0"/>
    <x v="0"/>
    <s v="Herhaalconsult"/>
    <d v="2016-01-15T00:00:00"/>
    <x v="9"/>
    <x v="0"/>
    <s v=""/>
    <x v="0"/>
    <x v="0"/>
    <x v="0"/>
    <s v=""/>
  </r>
  <r>
    <x v="32"/>
    <x v="0"/>
    <x v="0"/>
    <x v="2"/>
    <s v="eerste consult"/>
    <d v="2016-11-08T00:00:00"/>
    <x v="2"/>
    <x v="0"/>
    <d v="2016-12-02T00:00:00"/>
    <x v="1"/>
    <x v="0"/>
    <x v="2"/>
    <n v="24"/>
  </r>
  <r>
    <x v="32"/>
    <x v="0"/>
    <x v="0"/>
    <x v="0"/>
    <s v="Herhaalconsult"/>
    <d v="2016-12-02T00:00:00"/>
    <x v="10"/>
    <x v="0"/>
    <d v="2016-12-02T00:00:00"/>
    <x v="1"/>
    <x v="0"/>
    <x v="0"/>
    <n v="0"/>
  </r>
  <r>
    <x v="32"/>
    <x v="0"/>
    <x v="1"/>
    <x v="1"/>
    <s v="operatieve activiteit"/>
    <d v="2016-12-02T00:00:00"/>
    <x v="10"/>
    <x v="1"/>
    <d v="2016-12-02T00:00:00"/>
    <x v="1"/>
    <x v="0"/>
    <x v="0"/>
    <n v="0"/>
  </r>
  <r>
    <x v="32"/>
    <x v="0"/>
    <x v="1"/>
    <x v="1"/>
    <s v="operatieve activiteit"/>
    <d v="2016-12-09T00:00:00"/>
    <x v="10"/>
    <x v="1"/>
    <d v="2016-12-02T00:00:00"/>
    <x v="1"/>
    <x v="1"/>
    <x v="0"/>
    <n v="-7"/>
  </r>
  <r>
    <x v="32"/>
    <x v="0"/>
    <x v="0"/>
    <x v="0"/>
    <s v="Herhaalconsult"/>
    <d v="2016-12-19T00:00:00"/>
    <x v="4"/>
    <x v="0"/>
    <d v="2016-12-02T00:00:00"/>
    <x v="1"/>
    <x v="1"/>
    <x v="1"/>
    <n v="-17"/>
  </r>
  <r>
    <x v="33"/>
    <x v="0"/>
    <x v="0"/>
    <x v="0"/>
    <s v="Herhaalconsult"/>
    <d v="2016-01-06T00:00:00"/>
    <x v="2"/>
    <x v="0"/>
    <s v=""/>
    <x v="0"/>
    <x v="0"/>
    <x v="4"/>
    <s v=""/>
  </r>
  <r>
    <x v="33"/>
    <x v="0"/>
    <x v="0"/>
    <x v="0"/>
    <s v="Herhaalconsult"/>
    <d v="2016-03-10T00:00:00"/>
    <x v="2"/>
    <x v="0"/>
    <s v=""/>
    <x v="0"/>
    <x v="0"/>
    <x v="3"/>
    <s v=""/>
  </r>
  <r>
    <x v="33"/>
    <x v="0"/>
    <x v="0"/>
    <x v="0"/>
    <s v="Herhaalconsult"/>
    <d v="2016-06-17T00:00:00"/>
    <x v="2"/>
    <x v="0"/>
    <s v=""/>
    <x v="0"/>
    <x v="0"/>
    <x v="0"/>
    <s v=""/>
  </r>
  <r>
    <x v="33"/>
    <x v="0"/>
    <x v="0"/>
    <x v="0"/>
    <s v="Herhaalconsult"/>
    <d v="2016-11-15T00:00:00"/>
    <x v="2"/>
    <x v="0"/>
    <s v=""/>
    <x v="0"/>
    <x v="0"/>
    <x v="2"/>
    <s v=""/>
  </r>
  <r>
    <x v="34"/>
    <x v="0"/>
    <x v="0"/>
    <x v="0"/>
    <s v="Herhaalconsult"/>
    <d v="2016-06-15T00:00:00"/>
    <x v="4"/>
    <x v="0"/>
    <d v="2016-06-15T00:00:00"/>
    <x v="1"/>
    <x v="0"/>
    <x v="4"/>
    <n v="0"/>
  </r>
  <r>
    <x v="34"/>
    <x v="0"/>
    <x v="1"/>
    <x v="1"/>
    <s v="operatieve activiteit"/>
    <d v="2016-06-15T00:00:00"/>
    <x v="4"/>
    <x v="1"/>
    <d v="2016-06-15T00:00:00"/>
    <x v="1"/>
    <x v="0"/>
    <x v="4"/>
    <n v="0"/>
  </r>
  <r>
    <x v="34"/>
    <x v="0"/>
    <x v="0"/>
    <x v="0"/>
    <s v="Herhaalconsult"/>
    <d v="2016-06-20T00:00:00"/>
    <x v="1"/>
    <x v="0"/>
    <d v="2016-06-15T00:00:00"/>
    <x v="1"/>
    <x v="1"/>
    <x v="1"/>
    <n v="-5"/>
  </r>
  <r>
    <x v="34"/>
    <x v="0"/>
    <x v="0"/>
    <x v="0"/>
    <s v="Herhaalconsult"/>
    <d v="2016-12-08T00:00:00"/>
    <x v="4"/>
    <x v="0"/>
    <d v="2016-06-15T00:00:00"/>
    <x v="1"/>
    <x v="1"/>
    <x v="3"/>
    <n v="-176"/>
  </r>
  <r>
    <x v="35"/>
    <x v="0"/>
    <x v="0"/>
    <x v="2"/>
    <s v="eerste consult"/>
    <d v="2016-12-09T00:00:00"/>
    <x v="10"/>
    <x v="0"/>
    <d v="2016-12-14T00:00:00"/>
    <x v="1"/>
    <x v="0"/>
    <x v="0"/>
    <n v="5"/>
  </r>
  <r>
    <x v="35"/>
    <x v="0"/>
    <x v="0"/>
    <x v="0"/>
    <s v="Herhaalconsult"/>
    <d v="2016-12-14T00:00:00"/>
    <x v="10"/>
    <x v="0"/>
    <d v="2016-12-14T00:00:00"/>
    <x v="1"/>
    <x v="0"/>
    <x v="4"/>
    <n v="0"/>
  </r>
  <r>
    <x v="35"/>
    <x v="0"/>
    <x v="1"/>
    <x v="1"/>
    <s v="operatieve activiteit"/>
    <d v="2016-12-14T00:00:00"/>
    <x v="10"/>
    <x v="1"/>
    <d v="2016-12-14T00:00:00"/>
    <x v="1"/>
    <x v="0"/>
    <x v="4"/>
    <n v="0"/>
  </r>
  <r>
    <x v="36"/>
    <x v="0"/>
    <x v="0"/>
    <x v="2"/>
    <s v="eerste consult"/>
    <d v="2016-03-31T00:00:00"/>
    <x v="1"/>
    <x v="0"/>
    <s v=""/>
    <x v="0"/>
    <x v="0"/>
    <x v="3"/>
    <s v=""/>
  </r>
  <r>
    <x v="36"/>
    <x v="0"/>
    <x v="0"/>
    <x v="0"/>
    <s v="Herhaalconsult"/>
    <d v="2016-05-12T00:00:00"/>
    <x v="1"/>
    <x v="0"/>
    <s v=""/>
    <x v="0"/>
    <x v="0"/>
    <x v="3"/>
    <s v=""/>
  </r>
  <r>
    <x v="36"/>
    <x v="0"/>
    <x v="0"/>
    <x v="0"/>
    <s v="Herhaalconsult"/>
    <d v="2016-10-20T00:00:00"/>
    <x v="1"/>
    <x v="0"/>
    <s v=""/>
    <x v="0"/>
    <x v="0"/>
    <x v="3"/>
    <s v=""/>
  </r>
  <r>
    <x v="37"/>
    <x v="0"/>
    <x v="0"/>
    <x v="0"/>
    <s v="Herhaalconsult"/>
    <d v="2016-03-14T00:00:00"/>
    <x v="8"/>
    <x v="0"/>
    <s v=""/>
    <x v="0"/>
    <x v="0"/>
    <x v="1"/>
    <s v=""/>
  </r>
  <r>
    <x v="37"/>
    <x v="0"/>
    <x v="0"/>
    <x v="0"/>
    <s v="Herhaalconsult"/>
    <d v="2016-09-05T00:00:00"/>
    <x v="5"/>
    <x v="0"/>
    <s v=""/>
    <x v="0"/>
    <x v="0"/>
    <x v="1"/>
    <s v=""/>
  </r>
  <r>
    <x v="38"/>
    <x v="0"/>
    <x v="0"/>
    <x v="0"/>
    <s v="Herhaalconsult"/>
    <d v="2016-12-12T00:00:00"/>
    <x v="4"/>
    <x v="0"/>
    <s v=""/>
    <x v="0"/>
    <x v="0"/>
    <x v="1"/>
    <s v=""/>
  </r>
  <r>
    <x v="39"/>
    <x v="0"/>
    <x v="0"/>
    <x v="0"/>
    <s v="Herhaalconsult"/>
    <d v="2016-01-06T00:00:00"/>
    <x v="6"/>
    <x v="0"/>
    <s v=""/>
    <x v="0"/>
    <x v="0"/>
    <x v="4"/>
    <s v=""/>
  </r>
  <r>
    <x v="39"/>
    <x v="0"/>
    <x v="0"/>
    <x v="0"/>
    <s v="Herhaalconsult"/>
    <d v="2016-01-18T00:00:00"/>
    <x v="6"/>
    <x v="0"/>
    <s v=""/>
    <x v="0"/>
    <x v="0"/>
    <x v="1"/>
    <s v=""/>
  </r>
  <r>
    <x v="39"/>
    <x v="0"/>
    <x v="0"/>
    <x v="0"/>
    <s v="Herhaalconsult"/>
    <d v="2016-07-01T00:00:00"/>
    <x v="3"/>
    <x v="0"/>
    <s v=""/>
    <x v="0"/>
    <x v="0"/>
    <x v="0"/>
    <s v=""/>
  </r>
  <r>
    <x v="39"/>
    <x v="0"/>
    <x v="0"/>
    <x v="0"/>
    <s v="Herhaalconsult"/>
    <d v="2016-11-14T00:00:00"/>
    <x v="3"/>
    <x v="0"/>
    <s v=""/>
    <x v="0"/>
    <x v="0"/>
    <x v="1"/>
    <s v=""/>
  </r>
  <r>
    <x v="40"/>
    <x v="0"/>
    <x v="0"/>
    <x v="0"/>
    <s v="Herhaalconsult"/>
    <d v="2016-12-27T00:00:00"/>
    <x v="16"/>
    <x v="0"/>
    <s v=""/>
    <x v="0"/>
    <x v="0"/>
    <x v="2"/>
    <s v=""/>
  </r>
  <r>
    <x v="41"/>
    <x v="0"/>
    <x v="0"/>
    <x v="0"/>
    <s v="Herhaalconsult"/>
    <d v="2016-01-14T00:00:00"/>
    <x v="5"/>
    <x v="0"/>
    <s v=""/>
    <x v="0"/>
    <x v="0"/>
    <x v="3"/>
    <s v=""/>
  </r>
  <r>
    <x v="42"/>
    <x v="0"/>
    <x v="0"/>
    <x v="2"/>
    <s v="eerste consult"/>
    <d v="2016-07-01T00:00:00"/>
    <x v="14"/>
    <x v="0"/>
    <s v=""/>
    <x v="0"/>
    <x v="0"/>
    <x v="0"/>
    <s v=""/>
  </r>
  <r>
    <x v="42"/>
    <x v="0"/>
    <x v="0"/>
    <x v="0"/>
    <s v="Herhaalconsult"/>
    <d v="2016-07-29T00:00:00"/>
    <x v="10"/>
    <x v="0"/>
    <s v=""/>
    <x v="0"/>
    <x v="0"/>
    <x v="0"/>
    <s v=""/>
  </r>
  <r>
    <x v="42"/>
    <x v="0"/>
    <x v="0"/>
    <x v="0"/>
    <s v="Herhaalconsult"/>
    <d v="2016-08-26T00:00:00"/>
    <x v="14"/>
    <x v="0"/>
    <s v=""/>
    <x v="0"/>
    <x v="0"/>
    <x v="0"/>
    <s v=""/>
  </r>
  <r>
    <x v="43"/>
    <x v="0"/>
    <x v="0"/>
    <x v="0"/>
    <s v="Herhaalconsult"/>
    <d v="2016-02-24T00:00:00"/>
    <x v="8"/>
    <x v="0"/>
    <s v=""/>
    <x v="0"/>
    <x v="0"/>
    <x v="4"/>
    <s v=""/>
  </r>
  <r>
    <x v="43"/>
    <x v="0"/>
    <x v="0"/>
    <x v="0"/>
    <s v="Herhaalconsult"/>
    <d v="2016-06-08T00:00:00"/>
    <x v="4"/>
    <x v="0"/>
    <s v=""/>
    <x v="0"/>
    <x v="0"/>
    <x v="4"/>
    <s v=""/>
  </r>
  <r>
    <x v="43"/>
    <x v="0"/>
    <x v="0"/>
    <x v="0"/>
    <s v="Herhaalconsult"/>
    <d v="2016-06-20T00:00:00"/>
    <x v="4"/>
    <x v="0"/>
    <s v=""/>
    <x v="0"/>
    <x v="0"/>
    <x v="1"/>
    <s v=""/>
  </r>
  <r>
    <x v="43"/>
    <x v="0"/>
    <x v="0"/>
    <x v="0"/>
    <s v="Herhaalconsult"/>
    <d v="2016-06-29T00:00:00"/>
    <x v="4"/>
    <x v="0"/>
    <s v=""/>
    <x v="0"/>
    <x v="0"/>
    <x v="4"/>
    <s v=""/>
  </r>
  <r>
    <x v="43"/>
    <x v="0"/>
    <x v="0"/>
    <x v="0"/>
    <s v="Herhaalconsult"/>
    <d v="2016-09-15T00:00:00"/>
    <x v="4"/>
    <x v="0"/>
    <s v=""/>
    <x v="0"/>
    <x v="0"/>
    <x v="3"/>
    <s v=""/>
  </r>
  <r>
    <x v="43"/>
    <x v="0"/>
    <x v="0"/>
    <x v="0"/>
    <s v="Herhaalconsult"/>
    <d v="2016-09-22T00:00:00"/>
    <x v="4"/>
    <x v="0"/>
    <s v=""/>
    <x v="0"/>
    <x v="0"/>
    <x v="3"/>
    <s v=""/>
  </r>
  <r>
    <x v="43"/>
    <x v="0"/>
    <x v="0"/>
    <x v="0"/>
    <s v="Herhaalconsult"/>
    <d v="2016-10-20T00:00:00"/>
    <x v="2"/>
    <x v="0"/>
    <s v=""/>
    <x v="0"/>
    <x v="0"/>
    <x v="3"/>
    <s v=""/>
  </r>
  <r>
    <x v="43"/>
    <x v="0"/>
    <x v="0"/>
    <x v="0"/>
    <s v="Herhaalconsult"/>
    <d v="2016-11-24T00:00:00"/>
    <x v="2"/>
    <x v="0"/>
    <s v=""/>
    <x v="0"/>
    <x v="0"/>
    <x v="3"/>
    <s v=""/>
  </r>
  <r>
    <x v="44"/>
    <x v="0"/>
    <x v="0"/>
    <x v="2"/>
    <s v="eerste consult"/>
    <d v="2016-02-18T00:00:00"/>
    <x v="6"/>
    <x v="0"/>
    <s v=""/>
    <x v="0"/>
    <x v="0"/>
    <x v="3"/>
    <s v=""/>
  </r>
  <r>
    <x v="45"/>
    <x v="0"/>
    <x v="0"/>
    <x v="2"/>
    <s v="eerste consult"/>
    <d v="2016-01-25T00:00:00"/>
    <x v="12"/>
    <x v="0"/>
    <d v="2016-02-19T00:00:00"/>
    <x v="1"/>
    <x v="0"/>
    <x v="1"/>
    <n v="25"/>
  </r>
  <r>
    <x v="45"/>
    <x v="0"/>
    <x v="0"/>
    <x v="0"/>
    <s v="Herhaalconsult"/>
    <d v="2016-02-19T00:00:00"/>
    <x v="10"/>
    <x v="0"/>
    <d v="2016-02-19T00:00:00"/>
    <x v="1"/>
    <x v="0"/>
    <x v="0"/>
    <n v="0"/>
  </r>
  <r>
    <x v="45"/>
    <x v="0"/>
    <x v="1"/>
    <x v="1"/>
    <s v="operatieve activiteit"/>
    <d v="2016-02-19T00:00:00"/>
    <x v="10"/>
    <x v="1"/>
    <d v="2016-02-19T00:00:00"/>
    <x v="1"/>
    <x v="0"/>
    <x v="0"/>
    <n v="0"/>
  </r>
  <r>
    <x v="45"/>
    <x v="0"/>
    <x v="0"/>
    <x v="0"/>
    <s v="Herhaalconsult"/>
    <d v="2016-03-30T00:00:00"/>
    <x v="10"/>
    <x v="0"/>
    <d v="2016-02-19T00:00:00"/>
    <x v="1"/>
    <x v="1"/>
    <x v="4"/>
    <n v="-40"/>
  </r>
  <r>
    <x v="45"/>
    <x v="0"/>
    <x v="0"/>
    <x v="0"/>
    <s v="Herhaalconsult"/>
    <d v="2016-06-27T00:00:00"/>
    <x v="10"/>
    <x v="0"/>
    <d v="2016-02-19T00:00:00"/>
    <x v="1"/>
    <x v="1"/>
    <x v="1"/>
    <n v="-129"/>
  </r>
  <r>
    <x v="45"/>
    <x v="0"/>
    <x v="0"/>
    <x v="0"/>
    <s v="Herhaalconsult"/>
    <d v="2016-08-22T00:00:00"/>
    <x v="10"/>
    <x v="0"/>
    <d v="2016-02-19T00:00:00"/>
    <x v="1"/>
    <x v="1"/>
    <x v="1"/>
    <n v="-185"/>
  </r>
  <r>
    <x v="45"/>
    <x v="0"/>
    <x v="1"/>
    <x v="1"/>
    <s v="operatieve activiteit"/>
    <d v="2016-10-28T00:00:00"/>
    <x v="10"/>
    <x v="1"/>
    <d v="2016-02-19T00:00:00"/>
    <x v="1"/>
    <x v="1"/>
    <x v="0"/>
    <n v="-252"/>
  </r>
  <r>
    <x v="45"/>
    <x v="0"/>
    <x v="0"/>
    <x v="0"/>
    <s v="Herhaalconsult"/>
    <d v="2016-12-14T00:00:00"/>
    <x v="10"/>
    <x v="0"/>
    <d v="2016-02-19T00:00:00"/>
    <x v="1"/>
    <x v="1"/>
    <x v="4"/>
    <n v="-299"/>
  </r>
  <r>
    <x v="46"/>
    <x v="0"/>
    <x v="0"/>
    <x v="2"/>
    <s v="eerste consult"/>
    <d v="2016-08-15T00:00:00"/>
    <x v="10"/>
    <x v="0"/>
    <d v="2016-09-01T00:00:00"/>
    <x v="1"/>
    <x v="0"/>
    <x v="1"/>
    <n v="17"/>
  </r>
  <r>
    <x v="46"/>
    <x v="0"/>
    <x v="0"/>
    <x v="0"/>
    <s v="Herhaalconsult"/>
    <d v="2016-09-01T00:00:00"/>
    <x v="10"/>
    <x v="0"/>
    <d v="2016-09-01T00:00:00"/>
    <x v="1"/>
    <x v="0"/>
    <x v="3"/>
    <n v="0"/>
  </r>
  <r>
    <x v="46"/>
    <x v="0"/>
    <x v="1"/>
    <x v="1"/>
    <s v="operatieve activiteit"/>
    <d v="2016-09-01T00:00:00"/>
    <x v="10"/>
    <x v="1"/>
    <d v="2016-09-01T00:00:00"/>
    <x v="1"/>
    <x v="0"/>
    <x v="3"/>
    <n v="0"/>
  </r>
  <r>
    <x v="46"/>
    <x v="0"/>
    <x v="0"/>
    <x v="0"/>
    <s v="Herhaalconsult"/>
    <d v="2016-10-14T00:00:00"/>
    <x v="2"/>
    <x v="0"/>
    <d v="2016-09-01T00:00:00"/>
    <x v="1"/>
    <x v="1"/>
    <x v="0"/>
    <n v="-43"/>
  </r>
  <r>
    <x v="46"/>
    <x v="0"/>
    <x v="1"/>
    <x v="1"/>
    <s v="operatieve activiteit"/>
    <d v="2016-10-14T00:00:00"/>
    <x v="2"/>
    <x v="1"/>
    <d v="2016-09-01T00:00:00"/>
    <x v="1"/>
    <x v="1"/>
    <x v="0"/>
    <n v="-43"/>
  </r>
  <r>
    <x v="46"/>
    <x v="0"/>
    <x v="0"/>
    <x v="0"/>
    <s v="Herhaalconsult"/>
    <d v="2016-11-23T00:00:00"/>
    <x v="2"/>
    <x v="0"/>
    <d v="2016-09-01T00:00:00"/>
    <x v="1"/>
    <x v="1"/>
    <x v="4"/>
    <n v="-83"/>
  </r>
  <r>
    <x v="47"/>
    <x v="0"/>
    <x v="0"/>
    <x v="0"/>
    <s v="Herhaalconsult"/>
    <d v="2016-01-25T00:00:00"/>
    <x v="3"/>
    <x v="0"/>
    <d v="2016-05-17T00:00:00"/>
    <x v="1"/>
    <x v="0"/>
    <x v="1"/>
    <n v="113"/>
  </r>
  <r>
    <x v="47"/>
    <x v="0"/>
    <x v="1"/>
    <x v="1"/>
    <s v="operatieve activiteit"/>
    <d v="2016-05-17T00:00:00"/>
    <x v="3"/>
    <x v="1"/>
    <d v="2016-05-17T00:00:00"/>
    <x v="1"/>
    <x v="0"/>
    <x v="2"/>
    <n v="0"/>
  </r>
  <r>
    <x v="47"/>
    <x v="0"/>
    <x v="1"/>
    <x v="1"/>
    <s v="operatieve activiteit"/>
    <d v="2016-05-17T00:00:00"/>
    <x v="3"/>
    <x v="1"/>
    <d v="2016-05-17T00:00:00"/>
    <x v="1"/>
    <x v="0"/>
    <x v="2"/>
    <n v="0"/>
  </r>
  <r>
    <x v="48"/>
    <x v="0"/>
    <x v="0"/>
    <x v="0"/>
    <s v="Herhaalconsult"/>
    <d v="2016-12-30T00:00:00"/>
    <x v="0"/>
    <x v="0"/>
    <s v=""/>
    <x v="0"/>
    <x v="0"/>
    <x v="0"/>
    <s v=""/>
  </r>
  <r>
    <x v="49"/>
    <x v="0"/>
    <x v="0"/>
    <x v="0"/>
    <s v="Herhaalconsult"/>
    <d v="2016-10-07T00:00:00"/>
    <x v="0"/>
    <x v="0"/>
    <s v=""/>
    <x v="0"/>
    <x v="0"/>
    <x v="0"/>
    <s v=""/>
  </r>
  <r>
    <x v="50"/>
    <x v="0"/>
    <x v="0"/>
    <x v="2"/>
    <s v="eerste consult"/>
    <d v="2016-04-18T00:00:00"/>
    <x v="13"/>
    <x v="0"/>
    <d v="2016-11-11T00:00:00"/>
    <x v="1"/>
    <x v="0"/>
    <x v="1"/>
    <n v="207"/>
  </r>
  <r>
    <x v="50"/>
    <x v="0"/>
    <x v="0"/>
    <x v="0"/>
    <s v="Herhaalconsult"/>
    <d v="2016-11-11T00:00:00"/>
    <x v="7"/>
    <x v="0"/>
    <d v="2016-11-11T00:00:00"/>
    <x v="1"/>
    <x v="0"/>
    <x v="0"/>
    <n v="0"/>
  </r>
  <r>
    <x v="50"/>
    <x v="0"/>
    <x v="1"/>
    <x v="1"/>
    <s v="operatieve activiteit"/>
    <d v="2016-11-11T00:00:00"/>
    <x v="7"/>
    <x v="1"/>
    <d v="2016-11-11T00:00:00"/>
    <x v="1"/>
    <x v="0"/>
    <x v="0"/>
    <n v="0"/>
  </r>
  <r>
    <x v="51"/>
    <x v="0"/>
    <x v="0"/>
    <x v="2"/>
    <s v="eerste consult"/>
    <d v="2016-08-19T00:00:00"/>
    <x v="2"/>
    <x v="0"/>
    <s v=""/>
    <x v="0"/>
    <x v="0"/>
    <x v="0"/>
    <s v=""/>
  </r>
  <r>
    <x v="52"/>
    <x v="0"/>
    <x v="0"/>
    <x v="0"/>
    <s v="Herhaalconsult"/>
    <d v="2016-02-15T00:00:00"/>
    <x v="0"/>
    <x v="0"/>
    <s v=""/>
    <x v="0"/>
    <x v="0"/>
    <x v="1"/>
    <s v=""/>
  </r>
  <r>
    <x v="53"/>
    <x v="0"/>
    <x v="0"/>
    <x v="0"/>
    <s v="Herhaalconsult"/>
    <d v="2016-11-16T00:00:00"/>
    <x v="0"/>
    <x v="0"/>
    <s v=""/>
    <x v="0"/>
    <x v="0"/>
    <x v="4"/>
    <s v=""/>
  </r>
  <r>
    <x v="54"/>
    <x v="0"/>
    <x v="0"/>
    <x v="0"/>
    <s v="Herhaalconsult"/>
    <d v="2016-01-15T00:00:00"/>
    <x v="10"/>
    <x v="0"/>
    <d v="2016-01-15T00:00:00"/>
    <x v="1"/>
    <x v="0"/>
    <x v="0"/>
    <n v="0"/>
  </r>
  <r>
    <x v="54"/>
    <x v="0"/>
    <x v="1"/>
    <x v="1"/>
    <s v="operatieve activiteit"/>
    <d v="2016-01-15T00:00:00"/>
    <x v="13"/>
    <x v="1"/>
    <d v="2016-01-15T00:00:00"/>
    <x v="1"/>
    <x v="0"/>
    <x v="0"/>
    <n v="0"/>
  </r>
  <r>
    <x v="54"/>
    <x v="0"/>
    <x v="0"/>
    <x v="0"/>
    <s v="Herhaalconsult"/>
    <d v="2016-03-04T00:00:00"/>
    <x v="13"/>
    <x v="0"/>
    <d v="2016-01-15T00:00:00"/>
    <x v="1"/>
    <x v="1"/>
    <x v="0"/>
    <n v="-49"/>
  </r>
  <r>
    <x v="55"/>
    <x v="0"/>
    <x v="0"/>
    <x v="2"/>
    <s v="eerste consult"/>
    <d v="2016-12-14T00:00:00"/>
    <x v="10"/>
    <x v="0"/>
    <s v=""/>
    <x v="0"/>
    <x v="0"/>
    <x v="4"/>
    <s v=""/>
  </r>
  <r>
    <x v="56"/>
    <x v="0"/>
    <x v="0"/>
    <x v="2"/>
    <s v="eerste consult"/>
    <d v="2016-11-30T00:00:00"/>
    <x v="2"/>
    <x v="0"/>
    <s v=""/>
    <x v="0"/>
    <x v="0"/>
    <x v="4"/>
    <s v=""/>
  </r>
  <r>
    <x v="57"/>
    <x v="0"/>
    <x v="0"/>
    <x v="2"/>
    <s v="eerste consult"/>
    <d v="2016-03-03T00:00:00"/>
    <x v="6"/>
    <x v="0"/>
    <s v=""/>
    <x v="0"/>
    <x v="0"/>
    <x v="3"/>
    <s v=""/>
  </r>
  <r>
    <x v="58"/>
    <x v="0"/>
    <x v="0"/>
    <x v="0"/>
    <s v="Herhaalconsult"/>
    <d v="2016-01-08T00:00:00"/>
    <x v="15"/>
    <x v="0"/>
    <s v=""/>
    <x v="0"/>
    <x v="0"/>
    <x v="0"/>
    <s v=""/>
  </r>
  <r>
    <x v="59"/>
    <x v="0"/>
    <x v="0"/>
    <x v="0"/>
    <s v="Herhaalconsult"/>
    <d v="2016-01-13T00:00:00"/>
    <x v="1"/>
    <x v="0"/>
    <s v=""/>
    <x v="0"/>
    <x v="0"/>
    <x v="4"/>
    <s v=""/>
  </r>
  <r>
    <x v="60"/>
    <x v="0"/>
    <x v="0"/>
    <x v="2"/>
    <s v="eerste consult"/>
    <d v="2016-01-04T00:00:00"/>
    <x v="6"/>
    <x v="0"/>
    <s v=""/>
    <x v="0"/>
    <x v="0"/>
    <x v="1"/>
    <s v=""/>
  </r>
  <r>
    <x v="61"/>
    <x v="0"/>
    <x v="0"/>
    <x v="0"/>
    <s v="Herhaalconsult"/>
    <d v="2016-01-06T00:00:00"/>
    <x v="11"/>
    <x v="0"/>
    <s v=""/>
    <x v="0"/>
    <x v="0"/>
    <x v="4"/>
    <s v=""/>
  </r>
  <r>
    <x v="61"/>
    <x v="0"/>
    <x v="0"/>
    <x v="0"/>
    <s v="Herhaalconsult"/>
    <d v="2016-02-04T00:00:00"/>
    <x v="6"/>
    <x v="0"/>
    <s v=""/>
    <x v="0"/>
    <x v="0"/>
    <x v="3"/>
    <s v=""/>
  </r>
  <r>
    <x v="61"/>
    <x v="0"/>
    <x v="0"/>
    <x v="0"/>
    <s v="Herhaalconsult"/>
    <d v="2016-05-12T00:00:00"/>
    <x v="11"/>
    <x v="0"/>
    <s v=""/>
    <x v="0"/>
    <x v="0"/>
    <x v="3"/>
    <s v=""/>
  </r>
  <r>
    <x v="62"/>
    <x v="0"/>
    <x v="0"/>
    <x v="0"/>
    <s v="Herhaalconsult"/>
    <d v="2016-07-20T00:00:00"/>
    <x v="15"/>
    <x v="0"/>
    <s v=""/>
    <x v="0"/>
    <x v="0"/>
    <x v="4"/>
    <s v=""/>
  </r>
  <r>
    <x v="63"/>
    <x v="0"/>
    <x v="0"/>
    <x v="2"/>
    <s v="eerste consult"/>
    <d v="2016-02-29T00:00:00"/>
    <x v="13"/>
    <x v="0"/>
    <s v=""/>
    <x v="0"/>
    <x v="0"/>
    <x v="1"/>
    <s v=""/>
  </r>
  <r>
    <x v="63"/>
    <x v="0"/>
    <x v="0"/>
    <x v="0"/>
    <s v="Herhaalconsult"/>
    <d v="2016-05-19T00:00:00"/>
    <x v="13"/>
    <x v="0"/>
    <s v=""/>
    <x v="0"/>
    <x v="0"/>
    <x v="3"/>
    <s v=""/>
  </r>
  <r>
    <x v="63"/>
    <x v="0"/>
    <x v="0"/>
    <x v="0"/>
    <s v="Herhaalconsult"/>
    <d v="2016-11-01T00:00:00"/>
    <x v="5"/>
    <x v="0"/>
    <s v=""/>
    <x v="0"/>
    <x v="0"/>
    <x v="2"/>
    <s v=""/>
  </r>
  <r>
    <x v="64"/>
    <x v="0"/>
    <x v="0"/>
    <x v="0"/>
    <s v="Herhaalconsult"/>
    <d v="2016-03-10T00:00:00"/>
    <x v="2"/>
    <x v="0"/>
    <s v=""/>
    <x v="0"/>
    <x v="0"/>
    <x v="3"/>
    <s v=""/>
  </r>
  <r>
    <x v="65"/>
    <x v="0"/>
    <x v="0"/>
    <x v="0"/>
    <s v="Herhaalconsult"/>
    <d v="2016-08-29T00:00:00"/>
    <x v="0"/>
    <x v="0"/>
    <d v="2016-09-20T00:00:00"/>
    <x v="1"/>
    <x v="0"/>
    <x v="1"/>
    <n v="22"/>
  </r>
  <r>
    <x v="65"/>
    <x v="0"/>
    <x v="1"/>
    <x v="1"/>
    <s v="operatieve activiteit"/>
    <d v="2016-09-20T00:00:00"/>
    <x v="0"/>
    <x v="1"/>
    <d v="2016-09-20T00:00:00"/>
    <x v="1"/>
    <x v="0"/>
    <x v="2"/>
    <n v="0"/>
  </r>
  <r>
    <x v="65"/>
    <x v="0"/>
    <x v="0"/>
    <x v="0"/>
    <s v="Herhaalconsult"/>
    <d v="2016-11-30T00:00:00"/>
    <x v="0"/>
    <x v="0"/>
    <d v="2016-09-20T00:00:00"/>
    <x v="1"/>
    <x v="1"/>
    <x v="4"/>
    <n v="-71"/>
  </r>
  <r>
    <x v="66"/>
    <x v="0"/>
    <x v="0"/>
    <x v="0"/>
    <s v="Herhaalconsult"/>
    <d v="2016-03-02T00:00:00"/>
    <x v="3"/>
    <x v="0"/>
    <s v=""/>
    <x v="0"/>
    <x v="0"/>
    <x v="4"/>
    <s v=""/>
  </r>
  <r>
    <x v="66"/>
    <x v="0"/>
    <x v="0"/>
    <x v="0"/>
    <s v="Herhaalconsult"/>
    <d v="2016-05-09T00:00:00"/>
    <x v="3"/>
    <x v="0"/>
    <s v=""/>
    <x v="0"/>
    <x v="0"/>
    <x v="1"/>
    <s v=""/>
  </r>
  <r>
    <x v="67"/>
    <x v="0"/>
    <x v="0"/>
    <x v="2"/>
    <s v="eerste consult"/>
    <d v="2016-07-28T00:00:00"/>
    <x v="1"/>
    <x v="0"/>
    <s v=""/>
    <x v="0"/>
    <x v="0"/>
    <x v="3"/>
    <s v=""/>
  </r>
  <r>
    <x v="67"/>
    <x v="0"/>
    <x v="0"/>
    <x v="0"/>
    <s v="Herhaalconsult"/>
    <d v="2016-10-12T00:00:00"/>
    <x v="5"/>
    <x v="0"/>
    <s v=""/>
    <x v="0"/>
    <x v="0"/>
    <x v="4"/>
    <s v=""/>
  </r>
  <r>
    <x v="68"/>
    <x v="0"/>
    <x v="0"/>
    <x v="2"/>
    <s v="eerste consult"/>
    <d v="2016-10-10T00:00:00"/>
    <x v="4"/>
    <x v="0"/>
    <s v=""/>
    <x v="0"/>
    <x v="0"/>
    <x v="1"/>
    <s v=""/>
  </r>
  <r>
    <x v="69"/>
    <x v="0"/>
    <x v="0"/>
    <x v="0"/>
    <s v="Herhaalconsult"/>
    <d v="2016-01-14T00:00:00"/>
    <x v="14"/>
    <x v="0"/>
    <s v=""/>
    <x v="0"/>
    <x v="0"/>
    <x v="3"/>
    <s v=""/>
  </r>
  <r>
    <x v="70"/>
    <x v="0"/>
    <x v="0"/>
    <x v="0"/>
    <s v="Herhaalconsult"/>
    <d v="2016-03-07T00:00:00"/>
    <x v="0"/>
    <x v="0"/>
    <d v="2016-03-07T00:00:00"/>
    <x v="1"/>
    <x v="0"/>
    <x v="1"/>
    <n v="0"/>
  </r>
  <r>
    <x v="70"/>
    <x v="0"/>
    <x v="1"/>
    <x v="1"/>
    <s v="operatieve activiteit"/>
    <d v="2016-03-07T00:00:00"/>
    <x v="0"/>
    <x v="1"/>
    <d v="2016-03-07T00:00:00"/>
    <x v="1"/>
    <x v="0"/>
    <x v="1"/>
    <n v="0"/>
  </r>
  <r>
    <x v="70"/>
    <x v="0"/>
    <x v="0"/>
    <x v="0"/>
    <s v="Herhaalconsult"/>
    <d v="2016-05-10T00:00:00"/>
    <x v="0"/>
    <x v="0"/>
    <d v="2016-03-07T00:00:00"/>
    <x v="1"/>
    <x v="1"/>
    <x v="2"/>
    <n v="-64"/>
  </r>
  <r>
    <x v="70"/>
    <x v="0"/>
    <x v="1"/>
    <x v="1"/>
    <s v="operatieve activiteit"/>
    <d v="2016-05-10T00:00:00"/>
    <x v="0"/>
    <x v="1"/>
    <d v="2016-03-07T00:00:00"/>
    <x v="1"/>
    <x v="1"/>
    <x v="2"/>
    <n v="-64"/>
  </r>
  <r>
    <x v="70"/>
    <x v="0"/>
    <x v="0"/>
    <x v="0"/>
    <s v="Herhaalconsult"/>
    <d v="2016-12-02T00:00:00"/>
    <x v="0"/>
    <x v="0"/>
    <d v="2016-03-07T00:00:00"/>
    <x v="1"/>
    <x v="1"/>
    <x v="0"/>
    <n v="-270"/>
  </r>
  <r>
    <x v="71"/>
    <x v="0"/>
    <x v="0"/>
    <x v="2"/>
    <s v="eerste consult"/>
    <d v="2016-09-30T00:00:00"/>
    <x v="14"/>
    <x v="0"/>
    <s v=""/>
    <x v="0"/>
    <x v="0"/>
    <x v="0"/>
    <s v=""/>
  </r>
  <r>
    <x v="72"/>
    <x v="0"/>
    <x v="0"/>
    <x v="2"/>
    <s v="eerste consult"/>
    <d v="2016-03-14T00:00:00"/>
    <x v="8"/>
    <x v="0"/>
    <s v=""/>
    <x v="0"/>
    <x v="0"/>
    <x v="1"/>
    <s v=""/>
  </r>
  <r>
    <x v="73"/>
    <x v="0"/>
    <x v="0"/>
    <x v="2"/>
    <s v="eerste consult"/>
    <d v="2016-08-17T00:00:00"/>
    <x v="15"/>
    <x v="0"/>
    <s v=""/>
    <x v="0"/>
    <x v="0"/>
    <x v="4"/>
    <s v=""/>
  </r>
  <r>
    <x v="74"/>
    <x v="0"/>
    <x v="0"/>
    <x v="2"/>
    <s v="eerste consult"/>
    <d v="2016-05-04T00:00:00"/>
    <x v="14"/>
    <x v="0"/>
    <s v=""/>
    <x v="0"/>
    <x v="0"/>
    <x v="4"/>
    <s v=""/>
  </r>
  <r>
    <x v="75"/>
    <x v="0"/>
    <x v="0"/>
    <x v="0"/>
    <s v="Herhaalconsult"/>
    <d v="2016-01-12T00:00:00"/>
    <x v="6"/>
    <x v="0"/>
    <s v=""/>
    <x v="0"/>
    <x v="0"/>
    <x v="2"/>
    <s v=""/>
  </r>
  <r>
    <x v="76"/>
    <x v="0"/>
    <x v="0"/>
    <x v="2"/>
    <s v="eerste consult"/>
    <d v="2016-06-29T00:00:00"/>
    <x v="4"/>
    <x v="0"/>
    <s v=""/>
    <x v="0"/>
    <x v="0"/>
    <x v="4"/>
    <s v=""/>
  </r>
  <r>
    <x v="77"/>
    <x v="0"/>
    <x v="0"/>
    <x v="0"/>
    <s v="Herhaalconsult"/>
    <d v="2016-05-18T00:00:00"/>
    <x v="0"/>
    <x v="0"/>
    <s v=""/>
    <x v="0"/>
    <x v="0"/>
    <x v="4"/>
    <s v=""/>
  </r>
  <r>
    <x v="78"/>
    <x v="0"/>
    <x v="0"/>
    <x v="0"/>
    <s v="Herhaalconsult"/>
    <d v="2016-06-08T00:00:00"/>
    <x v="4"/>
    <x v="0"/>
    <s v=""/>
    <x v="0"/>
    <x v="0"/>
    <x v="4"/>
    <s v=""/>
  </r>
  <r>
    <x v="78"/>
    <x v="0"/>
    <x v="0"/>
    <x v="0"/>
    <s v="Herhaalconsult"/>
    <d v="2016-06-22T00:00:00"/>
    <x v="4"/>
    <x v="0"/>
    <s v=""/>
    <x v="0"/>
    <x v="0"/>
    <x v="4"/>
    <s v=""/>
  </r>
  <r>
    <x v="78"/>
    <x v="0"/>
    <x v="0"/>
    <x v="0"/>
    <s v="Herhaalconsult"/>
    <d v="2016-11-14T00:00:00"/>
    <x v="5"/>
    <x v="0"/>
    <s v=""/>
    <x v="0"/>
    <x v="0"/>
    <x v="1"/>
    <s v=""/>
  </r>
  <r>
    <x v="79"/>
    <x v="0"/>
    <x v="0"/>
    <x v="2"/>
    <s v="eerste consult"/>
    <d v="2016-07-05T00:00:00"/>
    <x v="7"/>
    <x v="0"/>
    <s v=""/>
    <x v="0"/>
    <x v="0"/>
    <x v="2"/>
    <s v=""/>
  </r>
  <r>
    <x v="80"/>
    <x v="0"/>
    <x v="0"/>
    <x v="2"/>
    <s v="eerste consult"/>
    <d v="2016-10-19T00:00:00"/>
    <x v="0"/>
    <x v="0"/>
    <s v=""/>
    <x v="0"/>
    <x v="0"/>
    <x v="4"/>
    <s v=""/>
  </r>
  <r>
    <x v="81"/>
    <x v="0"/>
    <x v="0"/>
    <x v="0"/>
    <s v="Herhaalconsult"/>
    <d v="2016-10-06T00:00:00"/>
    <x v="2"/>
    <x v="0"/>
    <s v=""/>
    <x v="0"/>
    <x v="0"/>
    <x v="3"/>
    <s v=""/>
  </r>
  <r>
    <x v="82"/>
    <x v="0"/>
    <x v="0"/>
    <x v="0"/>
    <s v="Herhaalconsult"/>
    <d v="2016-04-04T00:00:00"/>
    <x v="8"/>
    <x v="0"/>
    <s v=""/>
    <x v="0"/>
    <x v="0"/>
    <x v="1"/>
    <s v=""/>
  </r>
  <r>
    <x v="82"/>
    <x v="0"/>
    <x v="0"/>
    <x v="0"/>
    <s v="Herhaalconsult"/>
    <d v="2016-10-04T00:00:00"/>
    <x v="10"/>
    <x v="0"/>
    <s v=""/>
    <x v="0"/>
    <x v="0"/>
    <x v="2"/>
    <s v=""/>
  </r>
  <r>
    <x v="83"/>
    <x v="0"/>
    <x v="0"/>
    <x v="2"/>
    <s v="eerste consult"/>
    <d v="2016-01-06T00:00:00"/>
    <x v="5"/>
    <x v="0"/>
    <d v="2016-01-19T00:00:00"/>
    <x v="1"/>
    <x v="0"/>
    <x v="4"/>
    <n v="13"/>
  </r>
  <r>
    <x v="83"/>
    <x v="0"/>
    <x v="1"/>
    <x v="1"/>
    <s v="operatieve activiteit"/>
    <d v="2016-01-19T00:00:00"/>
    <x v="0"/>
    <x v="1"/>
    <d v="2016-01-19T00:00:00"/>
    <x v="1"/>
    <x v="0"/>
    <x v="2"/>
    <n v="0"/>
  </r>
  <r>
    <x v="83"/>
    <x v="0"/>
    <x v="0"/>
    <x v="0"/>
    <s v="Herhaalconsult"/>
    <d v="2016-03-24T00:00:00"/>
    <x v="0"/>
    <x v="0"/>
    <d v="2016-01-19T00:00:00"/>
    <x v="1"/>
    <x v="1"/>
    <x v="3"/>
    <n v="-65"/>
  </r>
  <r>
    <x v="83"/>
    <x v="0"/>
    <x v="0"/>
    <x v="0"/>
    <s v="Herhaalconsult"/>
    <d v="2016-06-22T00:00:00"/>
    <x v="0"/>
    <x v="0"/>
    <d v="2016-01-19T00:00:00"/>
    <x v="1"/>
    <x v="1"/>
    <x v="4"/>
    <n v="-155"/>
  </r>
  <r>
    <x v="83"/>
    <x v="0"/>
    <x v="1"/>
    <x v="1"/>
    <s v="operatieve activiteit"/>
    <d v="2016-09-08T00:00:00"/>
    <x v="0"/>
    <x v="1"/>
    <d v="2016-01-19T00:00:00"/>
    <x v="1"/>
    <x v="1"/>
    <x v="3"/>
    <n v="-233"/>
  </r>
  <r>
    <x v="83"/>
    <x v="0"/>
    <x v="1"/>
    <x v="1"/>
    <s v="operatieve activiteit"/>
    <d v="2016-09-08T00:00:00"/>
    <x v="0"/>
    <x v="1"/>
    <d v="2016-01-19T00:00:00"/>
    <x v="1"/>
    <x v="1"/>
    <x v="3"/>
    <n v="-233"/>
  </r>
  <r>
    <x v="83"/>
    <x v="0"/>
    <x v="1"/>
    <x v="1"/>
    <s v="operatieve activiteit"/>
    <d v="2016-09-08T00:00:00"/>
    <x v="0"/>
    <x v="1"/>
    <d v="2016-01-19T00:00:00"/>
    <x v="1"/>
    <x v="1"/>
    <x v="3"/>
    <n v="-233"/>
  </r>
  <r>
    <x v="83"/>
    <x v="0"/>
    <x v="1"/>
    <x v="1"/>
    <s v="operatieve activiteit"/>
    <d v="2016-09-08T00:00:00"/>
    <x v="0"/>
    <x v="1"/>
    <d v="2016-01-19T00:00:00"/>
    <x v="1"/>
    <x v="1"/>
    <x v="3"/>
    <n v="-233"/>
  </r>
  <r>
    <x v="83"/>
    <x v="0"/>
    <x v="0"/>
    <x v="0"/>
    <s v="Herhaalconsult"/>
    <d v="2016-11-02T00:00:00"/>
    <x v="0"/>
    <x v="0"/>
    <d v="2016-01-19T00:00:00"/>
    <x v="1"/>
    <x v="1"/>
    <x v="4"/>
    <n v="-288"/>
  </r>
  <r>
    <x v="84"/>
    <x v="0"/>
    <x v="0"/>
    <x v="2"/>
    <s v="eerste consult"/>
    <d v="2016-07-28T00:00:00"/>
    <x v="14"/>
    <x v="0"/>
    <s v=""/>
    <x v="0"/>
    <x v="0"/>
    <x v="3"/>
    <s v=""/>
  </r>
  <r>
    <x v="85"/>
    <x v="0"/>
    <x v="0"/>
    <x v="0"/>
    <s v="Herhaalconsult"/>
    <d v="2016-06-13T00:00:00"/>
    <x v="0"/>
    <x v="0"/>
    <s v=""/>
    <x v="0"/>
    <x v="0"/>
    <x v="1"/>
    <s v=""/>
  </r>
  <r>
    <x v="85"/>
    <x v="0"/>
    <x v="0"/>
    <x v="0"/>
    <s v="Herhaalconsult"/>
    <d v="2016-10-27T00:00:00"/>
    <x v="0"/>
    <x v="0"/>
    <s v=""/>
    <x v="0"/>
    <x v="0"/>
    <x v="3"/>
    <s v=""/>
  </r>
  <r>
    <x v="86"/>
    <x v="0"/>
    <x v="0"/>
    <x v="2"/>
    <s v="eerste consult"/>
    <d v="2016-11-29T00:00:00"/>
    <x v="2"/>
    <x v="0"/>
    <s v=""/>
    <x v="0"/>
    <x v="0"/>
    <x v="2"/>
    <s v=""/>
  </r>
  <r>
    <x v="87"/>
    <x v="0"/>
    <x v="0"/>
    <x v="2"/>
    <s v="eerste consult"/>
    <d v="2016-11-03T00:00:00"/>
    <x v="7"/>
    <x v="0"/>
    <s v=""/>
    <x v="0"/>
    <x v="0"/>
    <x v="3"/>
    <s v=""/>
  </r>
  <r>
    <x v="87"/>
    <x v="0"/>
    <x v="0"/>
    <x v="0"/>
    <s v="Herhaalconsult"/>
    <d v="2016-11-29T00:00:00"/>
    <x v="2"/>
    <x v="0"/>
    <s v=""/>
    <x v="0"/>
    <x v="0"/>
    <x v="2"/>
    <s v=""/>
  </r>
  <r>
    <x v="88"/>
    <x v="0"/>
    <x v="0"/>
    <x v="2"/>
    <s v="eerste consult"/>
    <d v="2016-12-12T00:00:00"/>
    <x v="7"/>
    <x v="0"/>
    <s v=""/>
    <x v="0"/>
    <x v="0"/>
    <x v="1"/>
    <s v=""/>
  </r>
  <r>
    <x v="89"/>
    <x v="0"/>
    <x v="0"/>
    <x v="2"/>
    <s v="eerste consult"/>
    <d v="2016-04-20T00:00:00"/>
    <x v="13"/>
    <x v="0"/>
    <s v=""/>
    <x v="0"/>
    <x v="0"/>
    <x v="4"/>
    <s v=""/>
  </r>
  <r>
    <x v="89"/>
    <x v="0"/>
    <x v="0"/>
    <x v="0"/>
    <s v="Herhaalconsult"/>
    <d v="2016-05-30T00:00:00"/>
    <x v="13"/>
    <x v="0"/>
    <s v=""/>
    <x v="0"/>
    <x v="0"/>
    <x v="1"/>
    <s v=""/>
  </r>
  <r>
    <x v="90"/>
    <x v="0"/>
    <x v="0"/>
    <x v="0"/>
    <s v="Herhaalconsult"/>
    <d v="2016-05-27T00:00:00"/>
    <x v="4"/>
    <x v="0"/>
    <s v=""/>
    <x v="0"/>
    <x v="0"/>
    <x v="0"/>
    <s v=""/>
  </r>
  <r>
    <x v="90"/>
    <x v="0"/>
    <x v="0"/>
    <x v="0"/>
    <s v="Herhaalconsult"/>
    <d v="2016-09-08T00:00:00"/>
    <x v="5"/>
    <x v="0"/>
    <s v=""/>
    <x v="0"/>
    <x v="0"/>
    <x v="3"/>
    <s v=""/>
  </r>
  <r>
    <x v="91"/>
    <x v="0"/>
    <x v="0"/>
    <x v="2"/>
    <s v="eerste consult"/>
    <d v="2016-01-08T00:00:00"/>
    <x v="13"/>
    <x v="0"/>
    <d v="2016-01-08T00:00:00"/>
    <x v="1"/>
    <x v="0"/>
    <x v="0"/>
    <n v="0"/>
  </r>
  <r>
    <x v="91"/>
    <x v="0"/>
    <x v="1"/>
    <x v="1"/>
    <s v="operatieve activiteit"/>
    <d v="2016-01-08T00:00:00"/>
    <x v="13"/>
    <x v="1"/>
    <d v="2016-01-08T00:00:00"/>
    <x v="1"/>
    <x v="0"/>
    <x v="0"/>
    <n v="0"/>
  </r>
  <r>
    <x v="91"/>
    <x v="0"/>
    <x v="0"/>
    <x v="0"/>
    <s v="Herhaalconsult"/>
    <d v="2016-02-08T00:00:00"/>
    <x v="13"/>
    <x v="0"/>
    <d v="2016-01-08T00:00:00"/>
    <x v="1"/>
    <x v="1"/>
    <x v="1"/>
    <n v="-31"/>
  </r>
  <r>
    <x v="91"/>
    <x v="0"/>
    <x v="0"/>
    <x v="0"/>
    <s v="Herhaalconsult"/>
    <d v="2016-06-20T00:00:00"/>
    <x v="10"/>
    <x v="0"/>
    <d v="2016-01-08T00:00:00"/>
    <x v="1"/>
    <x v="1"/>
    <x v="1"/>
    <n v="-164"/>
  </r>
  <r>
    <x v="91"/>
    <x v="0"/>
    <x v="0"/>
    <x v="0"/>
    <s v="Herhaalconsult"/>
    <d v="2016-07-14T00:00:00"/>
    <x v="13"/>
    <x v="0"/>
    <d v="2016-01-08T00:00:00"/>
    <x v="1"/>
    <x v="1"/>
    <x v="3"/>
    <n v="-188"/>
  </r>
  <r>
    <x v="91"/>
    <x v="0"/>
    <x v="1"/>
    <x v="1"/>
    <s v="operatieve activiteit"/>
    <d v="2016-09-23T00:00:00"/>
    <x v="2"/>
    <x v="1"/>
    <d v="2016-01-08T00:00:00"/>
    <x v="1"/>
    <x v="1"/>
    <x v="0"/>
    <n v="-259"/>
  </r>
  <r>
    <x v="92"/>
    <x v="0"/>
    <x v="0"/>
    <x v="2"/>
    <s v="eerste consult"/>
    <d v="2016-05-06T00:00:00"/>
    <x v="13"/>
    <x v="0"/>
    <s v=""/>
    <x v="0"/>
    <x v="0"/>
    <x v="0"/>
    <s v=""/>
  </r>
  <r>
    <x v="92"/>
    <x v="0"/>
    <x v="0"/>
    <x v="0"/>
    <s v="Herhaalconsult"/>
    <d v="2016-05-25T00:00:00"/>
    <x v="13"/>
    <x v="0"/>
    <s v=""/>
    <x v="0"/>
    <x v="0"/>
    <x v="4"/>
    <s v=""/>
  </r>
  <r>
    <x v="92"/>
    <x v="0"/>
    <x v="0"/>
    <x v="0"/>
    <s v="Herhaalconsult"/>
    <d v="2016-06-17T00:00:00"/>
    <x v="13"/>
    <x v="0"/>
    <s v=""/>
    <x v="0"/>
    <x v="0"/>
    <x v="0"/>
    <s v=""/>
  </r>
  <r>
    <x v="92"/>
    <x v="0"/>
    <x v="0"/>
    <x v="0"/>
    <s v="Herhaalconsult"/>
    <d v="2016-09-07T00:00:00"/>
    <x v="0"/>
    <x v="0"/>
    <s v=""/>
    <x v="0"/>
    <x v="0"/>
    <x v="4"/>
    <s v=""/>
  </r>
  <r>
    <x v="93"/>
    <x v="0"/>
    <x v="0"/>
    <x v="0"/>
    <s v="Herhaalconsult"/>
    <d v="2016-05-30T00:00:00"/>
    <x v="1"/>
    <x v="0"/>
    <s v=""/>
    <x v="0"/>
    <x v="0"/>
    <x v="1"/>
    <s v=""/>
  </r>
  <r>
    <x v="93"/>
    <x v="0"/>
    <x v="0"/>
    <x v="0"/>
    <s v="Herhaalconsult"/>
    <d v="2016-07-21T00:00:00"/>
    <x v="15"/>
    <x v="0"/>
    <s v=""/>
    <x v="0"/>
    <x v="0"/>
    <x v="3"/>
    <s v=""/>
  </r>
  <r>
    <x v="93"/>
    <x v="0"/>
    <x v="0"/>
    <x v="0"/>
    <s v="Herhaalconsult"/>
    <d v="2016-08-03T00:00:00"/>
    <x v="15"/>
    <x v="0"/>
    <s v=""/>
    <x v="0"/>
    <x v="0"/>
    <x v="4"/>
    <s v=""/>
  </r>
  <r>
    <x v="94"/>
    <x v="0"/>
    <x v="0"/>
    <x v="2"/>
    <s v="eerste consult"/>
    <d v="2016-10-06T00:00:00"/>
    <x v="11"/>
    <x v="0"/>
    <d v="2016-10-14T00:00:00"/>
    <x v="1"/>
    <x v="0"/>
    <x v="3"/>
    <n v="8"/>
  </r>
  <r>
    <x v="94"/>
    <x v="0"/>
    <x v="1"/>
    <x v="1"/>
    <s v="operatieve activiteit"/>
    <d v="2016-10-14T00:00:00"/>
    <x v="10"/>
    <x v="1"/>
    <d v="2016-10-14T00:00:00"/>
    <x v="1"/>
    <x v="0"/>
    <x v="0"/>
    <n v="0"/>
  </r>
  <r>
    <x v="94"/>
    <x v="0"/>
    <x v="0"/>
    <x v="0"/>
    <s v="Herhaalconsult"/>
    <d v="2016-10-24T00:00:00"/>
    <x v="10"/>
    <x v="0"/>
    <d v="2016-10-14T00:00:00"/>
    <x v="1"/>
    <x v="1"/>
    <x v="1"/>
    <n v="-10"/>
  </r>
  <r>
    <x v="94"/>
    <x v="0"/>
    <x v="0"/>
    <x v="0"/>
    <s v="Herhaalconsult"/>
    <d v="2016-12-19T00:00:00"/>
    <x v="10"/>
    <x v="0"/>
    <d v="2016-10-14T00:00:00"/>
    <x v="1"/>
    <x v="1"/>
    <x v="1"/>
    <n v="-66"/>
  </r>
  <r>
    <x v="95"/>
    <x v="0"/>
    <x v="0"/>
    <x v="0"/>
    <s v="Herhaalconsult"/>
    <d v="2016-01-08T00:00:00"/>
    <x v="2"/>
    <x v="0"/>
    <s v=""/>
    <x v="0"/>
    <x v="0"/>
    <x v="0"/>
    <s v=""/>
  </r>
  <r>
    <x v="96"/>
    <x v="0"/>
    <x v="0"/>
    <x v="0"/>
    <s v="Herhaalconsult"/>
    <d v="2016-04-04T00:00:00"/>
    <x v="0"/>
    <x v="0"/>
    <d v="2016-05-09T00:00:00"/>
    <x v="1"/>
    <x v="0"/>
    <x v="1"/>
    <n v="35"/>
  </r>
  <r>
    <x v="96"/>
    <x v="0"/>
    <x v="1"/>
    <x v="1"/>
    <s v="operatieve activiteit"/>
    <d v="2016-05-09T00:00:00"/>
    <x v="0"/>
    <x v="1"/>
    <d v="2016-05-09T00:00:00"/>
    <x v="1"/>
    <x v="0"/>
    <x v="1"/>
    <n v="0"/>
  </r>
  <r>
    <x v="96"/>
    <x v="0"/>
    <x v="1"/>
    <x v="1"/>
    <s v="operatieve activiteit"/>
    <d v="2016-05-09T00:00:00"/>
    <x v="0"/>
    <x v="1"/>
    <d v="2016-05-09T00:00:00"/>
    <x v="1"/>
    <x v="0"/>
    <x v="1"/>
    <n v="0"/>
  </r>
  <r>
    <x v="97"/>
    <x v="0"/>
    <x v="0"/>
    <x v="0"/>
    <s v="Herhaalconsult"/>
    <d v="2016-06-09T00:00:00"/>
    <x v="11"/>
    <x v="0"/>
    <s v=""/>
    <x v="0"/>
    <x v="0"/>
    <x v="3"/>
    <s v=""/>
  </r>
  <r>
    <x v="97"/>
    <x v="0"/>
    <x v="0"/>
    <x v="0"/>
    <s v="Herhaalconsult"/>
    <d v="2016-07-07T00:00:00"/>
    <x v="11"/>
    <x v="0"/>
    <s v=""/>
    <x v="0"/>
    <x v="0"/>
    <x v="3"/>
    <s v=""/>
  </r>
  <r>
    <x v="97"/>
    <x v="0"/>
    <x v="0"/>
    <x v="0"/>
    <s v="Herhaalconsult"/>
    <d v="2016-12-22T00:00:00"/>
    <x v="11"/>
    <x v="0"/>
    <s v=""/>
    <x v="0"/>
    <x v="0"/>
    <x v="3"/>
    <s v=""/>
  </r>
  <r>
    <x v="98"/>
    <x v="0"/>
    <x v="0"/>
    <x v="2"/>
    <s v="eerste consult"/>
    <d v="2016-08-11T00:00:00"/>
    <x v="10"/>
    <x v="0"/>
    <s v=""/>
    <x v="0"/>
    <x v="0"/>
    <x v="3"/>
    <s v=""/>
  </r>
  <r>
    <x v="99"/>
    <x v="0"/>
    <x v="0"/>
    <x v="0"/>
    <s v="Herhaalconsult"/>
    <d v="2016-01-11T00:00:00"/>
    <x v="15"/>
    <x v="0"/>
    <s v=""/>
    <x v="0"/>
    <x v="0"/>
    <x v="1"/>
    <s v=""/>
  </r>
  <r>
    <x v="99"/>
    <x v="0"/>
    <x v="0"/>
    <x v="0"/>
    <s v="Herhaalconsult"/>
    <d v="2016-04-05T00:00:00"/>
    <x v="8"/>
    <x v="0"/>
    <s v=""/>
    <x v="0"/>
    <x v="0"/>
    <x v="2"/>
    <s v=""/>
  </r>
  <r>
    <x v="99"/>
    <x v="0"/>
    <x v="0"/>
    <x v="0"/>
    <s v="Herhaalconsult"/>
    <d v="2016-07-07T00:00:00"/>
    <x v="2"/>
    <x v="0"/>
    <s v=""/>
    <x v="0"/>
    <x v="0"/>
    <x v="3"/>
    <s v=""/>
  </r>
  <r>
    <x v="99"/>
    <x v="0"/>
    <x v="0"/>
    <x v="0"/>
    <s v="Herhaalconsult"/>
    <d v="2016-10-11T00:00:00"/>
    <x v="10"/>
    <x v="0"/>
    <s v=""/>
    <x v="0"/>
    <x v="0"/>
    <x v="2"/>
    <s v=""/>
  </r>
  <r>
    <x v="99"/>
    <x v="0"/>
    <x v="0"/>
    <x v="0"/>
    <s v="Herhaalconsult"/>
    <d v="2016-12-21T00:00:00"/>
    <x v="16"/>
    <x v="0"/>
    <s v=""/>
    <x v="0"/>
    <x v="0"/>
    <x v="4"/>
    <s v=""/>
  </r>
  <r>
    <x v="100"/>
    <x v="0"/>
    <x v="0"/>
    <x v="2"/>
    <s v="eerste consult"/>
    <d v="2016-12-27T00:00:00"/>
    <x v="2"/>
    <x v="0"/>
    <s v=""/>
    <x v="0"/>
    <x v="0"/>
    <x v="2"/>
    <s v=""/>
  </r>
  <r>
    <x v="101"/>
    <x v="0"/>
    <x v="0"/>
    <x v="2"/>
    <s v="eerste consult"/>
    <d v="2016-05-25T00:00:00"/>
    <x v="4"/>
    <x v="0"/>
    <s v=""/>
    <x v="0"/>
    <x v="0"/>
    <x v="4"/>
    <s v=""/>
  </r>
  <r>
    <x v="102"/>
    <x v="0"/>
    <x v="0"/>
    <x v="0"/>
    <s v="Herhaalconsult"/>
    <d v="2016-03-21T00:00:00"/>
    <x v="8"/>
    <x v="0"/>
    <s v=""/>
    <x v="0"/>
    <x v="0"/>
    <x v="1"/>
    <s v=""/>
  </r>
  <r>
    <x v="103"/>
    <x v="0"/>
    <x v="0"/>
    <x v="2"/>
    <s v="eerste consult"/>
    <d v="2016-02-04T00:00:00"/>
    <x v="5"/>
    <x v="0"/>
    <s v=""/>
    <x v="0"/>
    <x v="0"/>
    <x v="3"/>
    <s v=""/>
  </r>
  <r>
    <x v="103"/>
    <x v="0"/>
    <x v="0"/>
    <x v="0"/>
    <s v="Herhaalconsult"/>
    <d v="2016-02-10T00:00:00"/>
    <x v="1"/>
    <x v="0"/>
    <s v=""/>
    <x v="0"/>
    <x v="0"/>
    <x v="4"/>
    <s v=""/>
  </r>
  <r>
    <x v="104"/>
    <x v="0"/>
    <x v="0"/>
    <x v="2"/>
    <s v="eerste consult"/>
    <d v="2016-06-01T00:00:00"/>
    <x v="4"/>
    <x v="0"/>
    <s v=""/>
    <x v="0"/>
    <x v="0"/>
    <x v="4"/>
    <s v=""/>
  </r>
  <r>
    <x v="104"/>
    <x v="0"/>
    <x v="0"/>
    <x v="0"/>
    <s v="Herhaalconsult"/>
    <d v="2016-06-06T00:00:00"/>
    <x v="4"/>
    <x v="0"/>
    <s v=""/>
    <x v="0"/>
    <x v="0"/>
    <x v="1"/>
    <s v=""/>
  </r>
  <r>
    <x v="105"/>
    <x v="0"/>
    <x v="0"/>
    <x v="0"/>
    <s v="Herhaalconsult"/>
    <d v="2016-06-07T00:00:00"/>
    <x v="10"/>
    <x v="0"/>
    <d v="2016-08-24T00:00:00"/>
    <x v="1"/>
    <x v="0"/>
    <x v="2"/>
    <n v="78"/>
  </r>
  <r>
    <x v="105"/>
    <x v="0"/>
    <x v="0"/>
    <x v="0"/>
    <s v="Herhaalconsult"/>
    <d v="2016-07-19T00:00:00"/>
    <x v="13"/>
    <x v="0"/>
    <d v="2016-08-24T00:00:00"/>
    <x v="1"/>
    <x v="0"/>
    <x v="2"/>
    <n v="36"/>
  </r>
  <r>
    <x v="105"/>
    <x v="0"/>
    <x v="0"/>
    <x v="0"/>
    <s v="Herhaalconsult"/>
    <d v="2016-07-25T00:00:00"/>
    <x v="13"/>
    <x v="0"/>
    <d v="2016-08-24T00:00:00"/>
    <x v="1"/>
    <x v="0"/>
    <x v="1"/>
    <n v="30"/>
  </r>
  <r>
    <x v="105"/>
    <x v="0"/>
    <x v="0"/>
    <x v="0"/>
    <s v="Herhaalconsult"/>
    <d v="2016-07-28T00:00:00"/>
    <x v="13"/>
    <x v="0"/>
    <d v="2016-08-24T00:00:00"/>
    <x v="1"/>
    <x v="0"/>
    <x v="3"/>
    <n v="27"/>
  </r>
  <r>
    <x v="105"/>
    <x v="0"/>
    <x v="0"/>
    <x v="0"/>
    <s v="Herhaalconsult"/>
    <d v="2016-08-15T00:00:00"/>
    <x v="15"/>
    <x v="0"/>
    <d v="2016-08-24T00:00:00"/>
    <x v="1"/>
    <x v="0"/>
    <x v="1"/>
    <n v="9"/>
  </r>
  <r>
    <x v="105"/>
    <x v="0"/>
    <x v="0"/>
    <x v="0"/>
    <s v="Herhaalconsult"/>
    <d v="2016-08-23T00:00:00"/>
    <x v="5"/>
    <x v="0"/>
    <d v="2016-08-24T00:00:00"/>
    <x v="1"/>
    <x v="0"/>
    <x v="2"/>
    <n v="1"/>
  </r>
  <r>
    <x v="105"/>
    <x v="0"/>
    <x v="1"/>
    <x v="1"/>
    <s v="operatieve activiteit"/>
    <d v="2016-08-24T00:00:00"/>
    <x v="0"/>
    <x v="1"/>
    <d v="2016-08-24T00:00:00"/>
    <x v="1"/>
    <x v="0"/>
    <x v="4"/>
    <n v="0"/>
  </r>
  <r>
    <x v="105"/>
    <x v="0"/>
    <x v="1"/>
    <x v="1"/>
    <s v="operatieve activiteit"/>
    <d v="2016-08-24T00:00:00"/>
    <x v="0"/>
    <x v="1"/>
    <d v="2016-08-24T00:00:00"/>
    <x v="1"/>
    <x v="0"/>
    <x v="4"/>
    <n v="0"/>
  </r>
  <r>
    <x v="105"/>
    <x v="0"/>
    <x v="0"/>
    <x v="0"/>
    <s v="Herhaalconsult"/>
    <d v="2016-09-01T00:00:00"/>
    <x v="0"/>
    <x v="0"/>
    <d v="2016-08-24T00:00:00"/>
    <x v="1"/>
    <x v="1"/>
    <x v="3"/>
    <n v="-8"/>
  </r>
  <r>
    <x v="105"/>
    <x v="0"/>
    <x v="0"/>
    <x v="0"/>
    <s v="Herhaalconsult"/>
    <d v="2016-09-21T00:00:00"/>
    <x v="0"/>
    <x v="0"/>
    <d v="2016-08-24T00:00:00"/>
    <x v="1"/>
    <x v="1"/>
    <x v="4"/>
    <n v="-28"/>
  </r>
  <r>
    <x v="105"/>
    <x v="0"/>
    <x v="0"/>
    <x v="0"/>
    <s v="Herhaalconsult"/>
    <d v="2016-11-02T00:00:00"/>
    <x v="0"/>
    <x v="0"/>
    <d v="2016-08-24T00:00:00"/>
    <x v="1"/>
    <x v="1"/>
    <x v="4"/>
    <n v="-70"/>
  </r>
  <r>
    <x v="105"/>
    <x v="0"/>
    <x v="0"/>
    <x v="0"/>
    <s v="Herhaalconsult"/>
    <d v="2016-11-23T00:00:00"/>
    <x v="0"/>
    <x v="0"/>
    <d v="2016-08-24T00:00:00"/>
    <x v="1"/>
    <x v="1"/>
    <x v="4"/>
    <n v="-91"/>
  </r>
  <r>
    <x v="105"/>
    <x v="0"/>
    <x v="0"/>
    <x v="0"/>
    <s v="Herhaalconsult"/>
    <d v="2016-11-28T00:00:00"/>
    <x v="0"/>
    <x v="0"/>
    <d v="2016-08-24T00:00:00"/>
    <x v="1"/>
    <x v="1"/>
    <x v="1"/>
    <n v="-96"/>
  </r>
  <r>
    <x v="105"/>
    <x v="0"/>
    <x v="0"/>
    <x v="0"/>
    <s v="Herhaalconsult"/>
    <d v="2016-12-22T00:00:00"/>
    <x v="3"/>
    <x v="0"/>
    <d v="2016-08-24T00:00:00"/>
    <x v="1"/>
    <x v="1"/>
    <x v="3"/>
    <n v="-120"/>
  </r>
  <r>
    <x v="105"/>
    <x v="0"/>
    <x v="1"/>
    <x v="1"/>
    <s v="operatieve activiteit"/>
    <d v="2016-12-27T00:00:00"/>
    <x v="3"/>
    <x v="1"/>
    <d v="2016-08-24T00:00:00"/>
    <x v="1"/>
    <x v="1"/>
    <x v="2"/>
    <n v="-125"/>
  </r>
  <r>
    <x v="105"/>
    <x v="0"/>
    <x v="1"/>
    <x v="1"/>
    <s v="operatieve activiteit"/>
    <d v="2016-12-27T00:00:00"/>
    <x v="3"/>
    <x v="1"/>
    <d v="2016-08-24T00:00:00"/>
    <x v="1"/>
    <x v="1"/>
    <x v="2"/>
    <n v="-125"/>
  </r>
  <r>
    <x v="106"/>
    <x v="0"/>
    <x v="0"/>
    <x v="0"/>
    <s v="Herhaalconsult"/>
    <d v="2016-07-27T00:00:00"/>
    <x v="2"/>
    <x v="0"/>
    <s v=""/>
    <x v="0"/>
    <x v="0"/>
    <x v="4"/>
    <s v=""/>
  </r>
  <r>
    <x v="107"/>
    <x v="0"/>
    <x v="0"/>
    <x v="2"/>
    <s v="eerste consult"/>
    <d v="2016-02-02T00:00:00"/>
    <x v="12"/>
    <x v="0"/>
    <s v=""/>
    <x v="0"/>
    <x v="0"/>
    <x v="2"/>
    <s v=""/>
  </r>
  <r>
    <x v="108"/>
    <x v="0"/>
    <x v="0"/>
    <x v="2"/>
    <s v="eerste consult"/>
    <d v="2016-04-14T00:00:00"/>
    <x v="12"/>
    <x v="0"/>
    <s v=""/>
    <x v="0"/>
    <x v="0"/>
    <x v="3"/>
    <s v=""/>
  </r>
  <r>
    <x v="108"/>
    <x v="0"/>
    <x v="0"/>
    <x v="0"/>
    <s v="Herhaalconsult"/>
    <d v="2016-06-02T00:00:00"/>
    <x v="10"/>
    <x v="0"/>
    <s v=""/>
    <x v="0"/>
    <x v="0"/>
    <x v="3"/>
    <s v=""/>
  </r>
  <r>
    <x v="108"/>
    <x v="0"/>
    <x v="0"/>
    <x v="0"/>
    <s v="Herhaalconsult"/>
    <d v="2016-07-15T00:00:00"/>
    <x v="10"/>
    <x v="0"/>
    <s v=""/>
    <x v="0"/>
    <x v="0"/>
    <x v="0"/>
    <s v=""/>
  </r>
  <r>
    <x v="108"/>
    <x v="0"/>
    <x v="0"/>
    <x v="0"/>
    <s v="Herhaalconsult"/>
    <d v="2016-09-29T00:00:00"/>
    <x v="10"/>
    <x v="0"/>
    <s v=""/>
    <x v="0"/>
    <x v="0"/>
    <x v="3"/>
    <s v=""/>
  </r>
  <r>
    <x v="109"/>
    <x v="0"/>
    <x v="0"/>
    <x v="2"/>
    <s v="eerste consult"/>
    <d v="2016-02-01T00:00:00"/>
    <x v="12"/>
    <x v="0"/>
    <s v=""/>
    <x v="0"/>
    <x v="0"/>
    <x v="1"/>
    <s v=""/>
  </r>
  <r>
    <x v="110"/>
    <x v="0"/>
    <x v="0"/>
    <x v="0"/>
    <s v="Herhaalconsult"/>
    <d v="2016-03-16T00:00:00"/>
    <x v="6"/>
    <x v="0"/>
    <s v=""/>
    <x v="0"/>
    <x v="0"/>
    <x v="4"/>
    <s v=""/>
  </r>
  <r>
    <x v="110"/>
    <x v="0"/>
    <x v="0"/>
    <x v="0"/>
    <s v="Herhaalconsult"/>
    <d v="2016-07-04T00:00:00"/>
    <x v="4"/>
    <x v="0"/>
    <s v=""/>
    <x v="0"/>
    <x v="0"/>
    <x v="1"/>
    <s v=""/>
  </r>
  <r>
    <x v="110"/>
    <x v="0"/>
    <x v="0"/>
    <x v="0"/>
    <s v="Herhaalconsult"/>
    <d v="2016-10-11T00:00:00"/>
    <x v="7"/>
    <x v="0"/>
    <s v=""/>
    <x v="0"/>
    <x v="0"/>
    <x v="2"/>
    <s v=""/>
  </r>
  <r>
    <x v="111"/>
    <x v="0"/>
    <x v="0"/>
    <x v="2"/>
    <s v="eerste consult"/>
    <d v="2016-08-24T00:00:00"/>
    <x v="3"/>
    <x v="0"/>
    <s v=""/>
    <x v="0"/>
    <x v="0"/>
    <x v="4"/>
    <s v=""/>
  </r>
  <r>
    <x v="111"/>
    <x v="0"/>
    <x v="0"/>
    <x v="0"/>
    <s v="Herhaalconsult"/>
    <d v="2016-10-07T00:00:00"/>
    <x v="3"/>
    <x v="0"/>
    <s v=""/>
    <x v="0"/>
    <x v="0"/>
    <x v="0"/>
    <s v=""/>
  </r>
  <r>
    <x v="112"/>
    <x v="0"/>
    <x v="0"/>
    <x v="0"/>
    <s v="Herhaalconsult"/>
    <d v="2016-03-21T00:00:00"/>
    <x v="3"/>
    <x v="0"/>
    <s v=""/>
    <x v="0"/>
    <x v="0"/>
    <x v="1"/>
    <s v=""/>
  </r>
  <r>
    <x v="112"/>
    <x v="0"/>
    <x v="0"/>
    <x v="0"/>
    <s v="Herhaalconsult"/>
    <d v="2016-06-20T00:00:00"/>
    <x v="3"/>
    <x v="0"/>
    <s v=""/>
    <x v="0"/>
    <x v="0"/>
    <x v="1"/>
    <s v=""/>
  </r>
  <r>
    <x v="112"/>
    <x v="0"/>
    <x v="0"/>
    <x v="0"/>
    <s v="Herhaalconsult"/>
    <d v="2016-09-19T00:00:00"/>
    <x v="3"/>
    <x v="0"/>
    <s v=""/>
    <x v="0"/>
    <x v="0"/>
    <x v="1"/>
    <s v=""/>
  </r>
  <r>
    <x v="112"/>
    <x v="0"/>
    <x v="0"/>
    <x v="0"/>
    <s v="Herhaalconsult"/>
    <d v="2016-12-12T00:00:00"/>
    <x v="3"/>
    <x v="0"/>
    <s v=""/>
    <x v="0"/>
    <x v="0"/>
    <x v="1"/>
    <s v=""/>
  </r>
  <r>
    <x v="113"/>
    <x v="0"/>
    <x v="0"/>
    <x v="2"/>
    <s v="eerste consult"/>
    <d v="2016-07-29T00:00:00"/>
    <x v="11"/>
    <x v="0"/>
    <d v="2016-09-15T00:00:00"/>
    <x v="1"/>
    <x v="0"/>
    <x v="0"/>
    <n v="48"/>
  </r>
  <r>
    <x v="113"/>
    <x v="0"/>
    <x v="1"/>
    <x v="1"/>
    <s v="operatieve activiteit"/>
    <d v="2016-09-15T00:00:00"/>
    <x v="2"/>
    <x v="1"/>
    <d v="2016-09-15T00:00:00"/>
    <x v="1"/>
    <x v="0"/>
    <x v="3"/>
    <n v="0"/>
  </r>
  <r>
    <x v="113"/>
    <x v="0"/>
    <x v="0"/>
    <x v="0"/>
    <s v="Herhaalconsult"/>
    <d v="2016-10-25T00:00:00"/>
    <x v="5"/>
    <x v="0"/>
    <d v="2016-09-15T00:00:00"/>
    <x v="1"/>
    <x v="1"/>
    <x v="2"/>
    <n v="-40"/>
  </r>
  <r>
    <x v="114"/>
    <x v="0"/>
    <x v="0"/>
    <x v="2"/>
    <s v="eerste consult"/>
    <d v="2016-09-26T00:00:00"/>
    <x v="11"/>
    <x v="0"/>
    <s v=""/>
    <x v="0"/>
    <x v="0"/>
    <x v="1"/>
    <s v=""/>
  </r>
  <r>
    <x v="114"/>
    <x v="0"/>
    <x v="0"/>
    <x v="0"/>
    <s v="Herhaalconsult"/>
    <d v="2016-11-15T00:00:00"/>
    <x v="2"/>
    <x v="0"/>
    <s v=""/>
    <x v="0"/>
    <x v="0"/>
    <x v="2"/>
    <s v=""/>
  </r>
  <r>
    <x v="115"/>
    <x v="0"/>
    <x v="0"/>
    <x v="0"/>
    <s v="Herhaalconsult"/>
    <d v="2016-06-13T00:00:00"/>
    <x v="0"/>
    <x v="0"/>
    <s v=""/>
    <x v="0"/>
    <x v="0"/>
    <x v="1"/>
    <s v=""/>
  </r>
  <r>
    <x v="115"/>
    <x v="0"/>
    <x v="0"/>
    <x v="0"/>
    <s v="Herhaalconsult"/>
    <d v="2016-12-23T00:00:00"/>
    <x v="2"/>
    <x v="0"/>
    <s v=""/>
    <x v="0"/>
    <x v="0"/>
    <x v="0"/>
    <s v=""/>
  </r>
  <r>
    <x v="116"/>
    <x v="0"/>
    <x v="0"/>
    <x v="0"/>
    <s v="Herhaalconsult"/>
    <d v="2016-05-26T00:00:00"/>
    <x v="1"/>
    <x v="0"/>
    <s v=""/>
    <x v="0"/>
    <x v="0"/>
    <x v="3"/>
    <s v=""/>
  </r>
  <r>
    <x v="117"/>
    <x v="0"/>
    <x v="0"/>
    <x v="2"/>
    <s v="eerste consult"/>
    <d v="2016-04-13T00:00:00"/>
    <x v="13"/>
    <x v="0"/>
    <s v=""/>
    <x v="0"/>
    <x v="0"/>
    <x v="4"/>
    <s v=""/>
  </r>
  <r>
    <x v="117"/>
    <x v="0"/>
    <x v="0"/>
    <x v="2"/>
    <s v="eerste consult"/>
    <d v="2016-05-10T00:00:00"/>
    <x v="4"/>
    <x v="0"/>
    <s v=""/>
    <x v="0"/>
    <x v="0"/>
    <x v="2"/>
    <s v=""/>
  </r>
  <r>
    <x v="118"/>
    <x v="0"/>
    <x v="0"/>
    <x v="0"/>
    <s v="Herhaalconsult"/>
    <d v="2016-05-06T00:00:00"/>
    <x v="1"/>
    <x v="0"/>
    <s v=""/>
    <x v="0"/>
    <x v="0"/>
    <x v="0"/>
    <s v=""/>
  </r>
  <r>
    <x v="119"/>
    <x v="0"/>
    <x v="0"/>
    <x v="0"/>
    <s v="Herhaalconsult"/>
    <d v="2016-01-13T00:00:00"/>
    <x v="2"/>
    <x v="0"/>
    <d v="2016-10-07T00:00:00"/>
    <x v="1"/>
    <x v="0"/>
    <x v="4"/>
    <n v="268"/>
  </r>
  <r>
    <x v="119"/>
    <x v="0"/>
    <x v="0"/>
    <x v="0"/>
    <s v="Herhaalconsult"/>
    <d v="2016-04-13T00:00:00"/>
    <x v="2"/>
    <x v="0"/>
    <d v="2016-10-07T00:00:00"/>
    <x v="1"/>
    <x v="0"/>
    <x v="4"/>
    <n v="177"/>
  </r>
  <r>
    <x v="119"/>
    <x v="0"/>
    <x v="0"/>
    <x v="0"/>
    <s v="Herhaalconsult"/>
    <d v="2016-04-20T00:00:00"/>
    <x v="13"/>
    <x v="0"/>
    <d v="2016-10-07T00:00:00"/>
    <x v="1"/>
    <x v="0"/>
    <x v="4"/>
    <n v="170"/>
  </r>
  <r>
    <x v="119"/>
    <x v="0"/>
    <x v="1"/>
    <x v="1"/>
    <s v="operatieve activiteit"/>
    <d v="2016-10-07T00:00:00"/>
    <x v="2"/>
    <x v="1"/>
    <d v="2016-10-07T00:00:00"/>
    <x v="1"/>
    <x v="0"/>
    <x v="0"/>
    <n v="0"/>
  </r>
  <r>
    <x v="120"/>
    <x v="0"/>
    <x v="0"/>
    <x v="0"/>
    <s v="Herhaalconsult"/>
    <d v="2016-01-22T00:00:00"/>
    <x v="5"/>
    <x v="0"/>
    <s v=""/>
    <x v="0"/>
    <x v="0"/>
    <x v="0"/>
    <s v=""/>
  </r>
  <r>
    <x v="121"/>
    <x v="0"/>
    <x v="0"/>
    <x v="0"/>
    <s v="Herhaalconsult"/>
    <d v="2016-01-25T00:00:00"/>
    <x v="3"/>
    <x v="0"/>
    <s v=""/>
    <x v="0"/>
    <x v="0"/>
    <x v="1"/>
    <s v=""/>
  </r>
  <r>
    <x v="121"/>
    <x v="0"/>
    <x v="0"/>
    <x v="0"/>
    <s v="Herhaalconsult"/>
    <d v="2016-04-25T00:00:00"/>
    <x v="3"/>
    <x v="0"/>
    <s v=""/>
    <x v="0"/>
    <x v="0"/>
    <x v="1"/>
    <s v=""/>
  </r>
  <r>
    <x v="121"/>
    <x v="0"/>
    <x v="0"/>
    <x v="0"/>
    <s v="Herhaalconsult"/>
    <d v="2016-07-04T00:00:00"/>
    <x v="3"/>
    <x v="0"/>
    <s v=""/>
    <x v="0"/>
    <x v="0"/>
    <x v="1"/>
    <s v=""/>
  </r>
  <r>
    <x v="121"/>
    <x v="0"/>
    <x v="0"/>
    <x v="0"/>
    <s v="Herhaalconsult"/>
    <d v="2016-08-15T00:00:00"/>
    <x v="3"/>
    <x v="0"/>
    <s v=""/>
    <x v="0"/>
    <x v="0"/>
    <x v="1"/>
    <s v=""/>
  </r>
  <r>
    <x v="122"/>
    <x v="0"/>
    <x v="0"/>
    <x v="0"/>
    <s v="Herhaalconsult"/>
    <d v="2016-06-13T00:00:00"/>
    <x v="0"/>
    <x v="0"/>
    <s v=""/>
    <x v="0"/>
    <x v="0"/>
    <x v="1"/>
    <s v=""/>
  </r>
  <r>
    <x v="123"/>
    <x v="0"/>
    <x v="0"/>
    <x v="2"/>
    <s v="eerste consult"/>
    <d v="2016-04-21T00:00:00"/>
    <x v="6"/>
    <x v="0"/>
    <s v=""/>
    <x v="0"/>
    <x v="0"/>
    <x v="3"/>
    <s v=""/>
  </r>
  <r>
    <x v="124"/>
    <x v="0"/>
    <x v="0"/>
    <x v="0"/>
    <s v="Herhaalconsult"/>
    <d v="2016-04-15T00:00:00"/>
    <x v="8"/>
    <x v="0"/>
    <s v=""/>
    <x v="0"/>
    <x v="0"/>
    <x v="0"/>
    <s v=""/>
  </r>
  <r>
    <x v="125"/>
    <x v="0"/>
    <x v="0"/>
    <x v="0"/>
    <s v="Herhaalconsult"/>
    <d v="2016-02-16T00:00:00"/>
    <x v="12"/>
    <x v="0"/>
    <s v=""/>
    <x v="0"/>
    <x v="0"/>
    <x v="2"/>
    <s v=""/>
  </r>
  <r>
    <x v="126"/>
    <x v="0"/>
    <x v="0"/>
    <x v="0"/>
    <s v="Herhaalconsult"/>
    <d v="2016-03-04T00:00:00"/>
    <x v="1"/>
    <x v="0"/>
    <d v="2016-03-04T00:00:00"/>
    <x v="1"/>
    <x v="0"/>
    <x v="0"/>
    <n v="0"/>
  </r>
  <r>
    <x v="126"/>
    <x v="0"/>
    <x v="1"/>
    <x v="1"/>
    <s v="operatieve activiteit"/>
    <d v="2016-03-04T00:00:00"/>
    <x v="1"/>
    <x v="1"/>
    <d v="2016-03-04T00:00:00"/>
    <x v="1"/>
    <x v="0"/>
    <x v="0"/>
    <n v="0"/>
  </r>
  <r>
    <x v="126"/>
    <x v="0"/>
    <x v="0"/>
    <x v="0"/>
    <s v="Herhaalconsult"/>
    <d v="2016-06-30T00:00:00"/>
    <x v="10"/>
    <x v="0"/>
    <d v="2016-03-04T00:00:00"/>
    <x v="1"/>
    <x v="1"/>
    <x v="3"/>
    <n v="-118"/>
  </r>
  <r>
    <x v="126"/>
    <x v="0"/>
    <x v="1"/>
    <x v="1"/>
    <s v="operatieve activiteit"/>
    <d v="2016-06-30T00:00:00"/>
    <x v="10"/>
    <x v="1"/>
    <d v="2016-03-04T00:00:00"/>
    <x v="1"/>
    <x v="1"/>
    <x v="3"/>
    <n v="-118"/>
  </r>
  <r>
    <x v="126"/>
    <x v="0"/>
    <x v="0"/>
    <x v="0"/>
    <s v="Herhaalconsult"/>
    <d v="2016-08-31T00:00:00"/>
    <x v="7"/>
    <x v="0"/>
    <d v="2016-03-04T00:00:00"/>
    <x v="1"/>
    <x v="1"/>
    <x v="4"/>
    <n v="-180"/>
  </r>
  <r>
    <x v="126"/>
    <x v="0"/>
    <x v="1"/>
    <x v="1"/>
    <s v="operatieve activiteit"/>
    <d v="2016-08-31T00:00:00"/>
    <x v="7"/>
    <x v="1"/>
    <d v="2016-03-04T00:00:00"/>
    <x v="1"/>
    <x v="1"/>
    <x v="4"/>
    <n v="-180"/>
  </r>
  <r>
    <x v="126"/>
    <x v="0"/>
    <x v="0"/>
    <x v="0"/>
    <s v="Herhaalconsult"/>
    <d v="2016-10-13T00:00:00"/>
    <x v="5"/>
    <x v="0"/>
    <d v="2016-03-04T00:00:00"/>
    <x v="1"/>
    <x v="1"/>
    <x v="3"/>
    <n v="-223"/>
  </r>
  <r>
    <x v="126"/>
    <x v="0"/>
    <x v="1"/>
    <x v="1"/>
    <s v="operatieve activiteit"/>
    <d v="2016-10-13T00:00:00"/>
    <x v="5"/>
    <x v="1"/>
    <d v="2016-03-04T00:00:00"/>
    <x v="1"/>
    <x v="1"/>
    <x v="3"/>
    <n v="-223"/>
  </r>
  <r>
    <x v="126"/>
    <x v="0"/>
    <x v="0"/>
    <x v="0"/>
    <s v="Herhaalconsult"/>
    <d v="2016-12-15T00:00:00"/>
    <x v="5"/>
    <x v="0"/>
    <d v="2016-03-04T00:00:00"/>
    <x v="1"/>
    <x v="1"/>
    <x v="3"/>
    <n v="-286"/>
  </r>
  <r>
    <x v="127"/>
    <x v="0"/>
    <x v="0"/>
    <x v="0"/>
    <s v="Herhaalconsult"/>
    <d v="2016-05-09T00:00:00"/>
    <x v="2"/>
    <x v="0"/>
    <s v=""/>
    <x v="0"/>
    <x v="0"/>
    <x v="1"/>
    <s v=""/>
  </r>
  <r>
    <x v="127"/>
    <x v="0"/>
    <x v="0"/>
    <x v="0"/>
    <s v="Herhaalconsult"/>
    <d v="2016-11-07T00:00:00"/>
    <x v="2"/>
    <x v="0"/>
    <s v=""/>
    <x v="0"/>
    <x v="0"/>
    <x v="1"/>
    <s v=""/>
  </r>
  <r>
    <x v="128"/>
    <x v="0"/>
    <x v="0"/>
    <x v="0"/>
    <s v="Herhaalconsult"/>
    <d v="2016-03-31T00:00:00"/>
    <x v="4"/>
    <x v="0"/>
    <s v=""/>
    <x v="0"/>
    <x v="0"/>
    <x v="3"/>
    <s v=""/>
  </r>
  <r>
    <x v="128"/>
    <x v="0"/>
    <x v="0"/>
    <x v="0"/>
    <s v="Herhaalconsult"/>
    <d v="2016-09-23T00:00:00"/>
    <x v="4"/>
    <x v="0"/>
    <s v=""/>
    <x v="0"/>
    <x v="0"/>
    <x v="0"/>
    <s v=""/>
  </r>
  <r>
    <x v="129"/>
    <x v="0"/>
    <x v="0"/>
    <x v="2"/>
    <s v="eerste consult"/>
    <d v="2016-10-20T00:00:00"/>
    <x v="1"/>
    <x v="0"/>
    <s v=""/>
    <x v="0"/>
    <x v="0"/>
    <x v="3"/>
    <s v=""/>
  </r>
  <r>
    <x v="130"/>
    <x v="0"/>
    <x v="0"/>
    <x v="0"/>
    <s v="Herhaalconsult"/>
    <d v="2016-01-25T00:00:00"/>
    <x v="0"/>
    <x v="0"/>
    <d v="2016-05-30T00:00:00"/>
    <x v="1"/>
    <x v="0"/>
    <x v="1"/>
    <n v="126"/>
  </r>
  <r>
    <x v="130"/>
    <x v="0"/>
    <x v="0"/>
    <x v="0"/>
    <s v="Herhaalconsult"/>
    <d v="2016-05-30T00:00:00"/>
    <x v="13"/>
    <x v="0"/>
    <d v="2016-05-30T00:00:00"/>
    <x v="1"/>
    <x v="0"/>
    <x v="1"/>
    <n v="0"/>
  </r>
  <r>
    <x v="130"/>
    <x v="0"/>
    <x v="1"/>
    <x v="1"/>
    <s v="operatieve activiteit"/>
    <d v="2016-05-30T00:00:00"/>
    <x v="13"/>
    <x v="1"/>
    <d v="2016-05-30T00:00:00"/>
    <x v="1"/>
    <x v="0"/>
    <x v="1"/>
    <n v="0"/>
  </r>
  <r>
    <x v="130"/>
    <x v="0"/>
    <x v="0"/>
    <x v="0"/>
    <s v="Herhaalconsult"/>
    <d v="2016-06-01T00:00:00"/>
    <x v="4"/>
    <x v="0"/>
    <d v="2016-05-30T00:00:00"/>
    <x v="1"/>
    <x v="1"/>
    <x v="4"/>
    <n v="-2"/>
  </r>
  <r>
    <x v="130"/>
    <x v="0"/>
    <x v="1"/>
    <x v="1"/>
    <s v="operatieve activiteit"/>
    <d v="2016-06-01T00:00:00"/>
    <x v="4"/>
    <x v="1"/>
    <d v="2016-05-30T00:00:00"/>
    <x v="1"/>
    <x v="1"/>
    <x v="4"/>
    <n v="-2"/>
  </r>
  <r>
    <x v="130"/>
    <x v="0"/>
    <x v="0"/>
    <x v="0"/>
    <s v="Herhaalconsult"/>
    <d v="2016-06-02T00:00:00"/>
    <x v="10"/>
    <x v="0"/>
    <d v="2016-05-30T00:00:00"/>
    <x v="1"/>
    <x v="1"/>
    <x v="3"/>
    <n v="-3"/>
  </r>
  <r>
    <x v="130"/>
    <x v="0"/>
    <x v="1"/>
    <x v="1"/>
    <s v="operatieve activiteit"/>
    <d v="2016-06-02T00:00:00"/>
    <x v="10"/>
    <x v="1"/>
    <d v="2016-05-30T00:00:00"/>
    <x v="1"/>
    <x v="1"/>
    <x v="3"/>
    <n v="-3"/>
  </r>
  <r>
    <x v="130"/>
    <x v="0"/>
    <x v="0"/>
    <x v="0"/>
    <s v="Herhaalconsult"/>
    <d v="2016-06-07T00:00:00"/>
    <x v="10"/>
    <x v="0"/>
    <d v="2016-05-30T00:00:00"/>
    <x v="1"/>
    <x v="1"/>
    <x v="2"/>
    <n v="-8"/>
  </r>
  <r>
    <x v="130"/>
    <x v="0"/>
    <x v="0"/>
    <x v="0"/>
    <s v="Herhaalconsult"/>
    <d v="2016-06-16T00:00:00"/>
    <x v="13"/>
    <x v="0"/>
    <d v="2016-05-30T00:00:00"/>
    <x v="1"/>
    <x v="1"/>
    <x v="3"/>
    <n v="-17"/>
  </r>
  <r>
    <x v="130"/>
    <x v="0"/>
    <x v="0"/>
    <x v="0"/>
    <s v="Herhaalconsult"/>
    <d v="2016-06-22T00:00:00"/>
    <x v="4"/>
    <x v="0"/>
    <d v="2016-05-30T00:00:00"/>
    <x v="1"/>
    <x v="1"/>
    <x v="4"/>
    <n v="-23"/>
  </r>
  <r>
    <x v="130"/>
    <x v="0"/>
    <x v="1"/>
    <x v="1"/>
    <s v="operatieve activiteit"/>
    <d v="2016-06-22T00:00:00"/>
    <x v="4"/>
    <x v="1"/>
    <d v="2016-05-30T00:00:00"/>
    <x v="1"/>
    <x v="1"/>
    <x v="4"/>
    <n v="-23"/>
  </r>
  <r>
    <x v="130"/>
    <x v="0"/>
    <x v="0"/>
    <x v="0"/>
    <s v="Herhaalconsult"/>
    <d v="2016-10-17T00:00:00"/>
    <x v="10"/>
    <x v="0"/>
    <d v="2016-05-30T00:00:00"/>
    <x v="1"/>
    <x v="1"/>
    <x v="1"/>
    <n v="-140"/>
  </r>
  <r>
    <x v="130"/>
    <x v="0"/>
    <x v="1"/>
    <x v="1"/>
    <s v="operatieve activiteit"/>
    <d v="2016-10-17T00:00:00"/>
    <x v="10"/>
    <x v="1"/>
    <d v="2016-05-30T00:00:00"/>
    <x v="1"/>
    <x v="1"/>
    <x v="1"/>
    <n v="-140"/>
  </r>
  <r>
    <x v="130"/>
    <x v="0"/>
    <x v="0"/>
    <x v="0"/>
    <s v="Herhaalconsult"/>
    <d v="2016-11-14T00:00:00"/>
    <x v="10"/>
    <x v="0"/>
    <d v="2016-05-30T00:00:00"/>
    <x v="1"/>
    <x v="1"/>
    <x v="1"/>
    <n v="-168"/>
  </r>
  <r>
    <x v="130"/>
    <x v="0"/>
    <x v="1"/>
    <x v="1"/>
    <s v="operatieve activiteit"/>
    <d v="2016-11-14T00:00:00"/>
    <x v="10"/>
    <x v="1"/>
    <d v="2016-05-30T00:00:00"/>
    <x v="1"/>
    <x v="1"/>
    <x v="1"/>
    <n v="-168"/>
  </r>
  <r>
    <x v="130"/>
    <x v="0"/>
    <x v="0"/>
    <x v="0"/>
    <s v="Herhaalconsult"/>
    <d v="2016-11-15T00:00:00"/>
    <x v="10"/>
    <x v="0"/>
    <d v="2016-05-30T00:00:00"/>
    <x v="1"/>
    <x v="1"/>
    <x v="2"/>
    <n v="-169"/>
  </r>
  <r>
    <x v="130"/>
    <x v="0"/>
    <x v="1"/>
    <x v="1"/>
    <s v="operatieve activiteit"/>
    <d v="2016-11-15T00:00:00"/>
    <x v="10"/>
    <x v="1"/>
    <d v="2016-05-30T00:00:00"/>
    <x v="1"/>
    <x v="1"/>
    <x v="2"/>
    <n v="-169"/>
  </r>
  <r>
    <x v="130"/>
    <x v="0"/>
    <x v="1"/>
    <x v="1"/>
    <s v="operatieve activiteit"/>
    <d v="2016-11-17T00:00:00"/>
    <x v="7"/>
    <x v="1"/>
    <d v="2016-05-30T00:00:00"/>
    <x v="1"/>
    <x v="1"/>
    <x v="3"/>
    <n v="-171"/>
  </r>
  <r>
    <x v="130"/>
    <x v="0"/>
    <x v="1"/>
    <x v="1"/>
    <s v="operatieve activiteit"/>
    <d v="2016-11-19T00:00:00"/>
    <x v="5"/>
    <x v="1"/>
    <d v="2016-05-30T00:00:00"/>
    <x v="1"/>
    <x v="1"/>
    <x v="5"/>
    <n v="-173"/>
  </r>
  <r>
    <x v="130"/>
    <x v="0"/>
    <x v="0"/>
    <x v="0"/>
    <s v="Herhaalconsult"/>
    <d v="2016-12-27T00:00:00"/>
    <x v="10"/>
    <x v="0"/>
    <d v="2016-05-30T00:00:00"/>
    <x v="1"/>
    <x v="1"/>
    <x v="2"/>
    <n v="-211"/>
  </r>
  <r>
    <x v="130"/>
    <x v="0"/>
    <x v="1"/>
    <x v="1"/>
    <s v="operatieve activiteit"/>
    <d v="2016-12-27T00:00:00"/>
    <x v="12"/>
    <x v="1"/>
    <d v="2016-05-30T00:00:00"/>
    <x v="1"/>
    <x v="1"/>
    <x v="2"/>
    <n v="-211"/>
  </r>
  <r>
    <x v="131"/>
    <x v="0"/>
    <x v="0"/>
    <x v="0"/>
    <s v="Herhaalconsult"/>
    <d v="2016-06-02T00:00:00"/>
    <x v="2"/>
    <x v="0"/>
    <s v=""/>
    <x v="0"/>
    <x v="0"/>
    <x v="3"/>
    <s v=""/>
  </r>
  <r>
    <x v="132"/>
    <x v="0"/>
    <x v="0"/>
    <x v="0"/>
    <s v="Herhaalconsult"/>
    <d v="2016-03-03T00:00:00"/>
    <x v="1"/>
    <x v="0"/>
    <s v=""/>
    <x v="0"/>
    <x v="0"/>
    <x v="3"/>
    <s v=""/>
  </r>
  <r>
    <x v="133"/>
    <x v="0"/>
    <x v="0"/>
    <x v="0"/>
    <s v="Herhaalconsult"/>
    <d v="2016-05-27T00:00:00"/>
    <x v="3"/>
    <x v="0"/>
    <s v=""/>
    <x v="0"/>
    <x v="0"/>
    <x v="0"/>
    <s v=""/>
  </r>
  <r>
    <x v="133"/>
    <x v="0"/>
    <x v="0"/>
    <x v="0"/>
    <s v="Herhaalconsult"/>
    <d v="2016-11-21T00:00:00"/>
    <x v="3"/>
    <x v="0"/>
    <s v=""/>
    <x v="0"/>
    <x v="0"/>
    <x v="1"/>
    <s v=""/>
  </r>
  <r>
    <x v="134"/>
    <x v="0"/>
    <x v="0"/>
    <x v="0"/>
    <s v="Herhaalconsult"/>
    <d v="2016-01-06T00:00:00"/>
    <x v="6"/>
    <x v="0"/>
    <s v=""/>
    <x v="0"/>
    <x v="0"/>
    <x v="4"/>
    <s v=""/>
  </r>
  <r>
    <x v="135"/>
    <x v="0"/>
    <x v="0"/>
    <x v="0"/>
    <s v="Herhaalconsult"/>
    <d v="2016-02-16T00:00:00"/>
    <x v="9"/>
    <x v="0"/>
    <s v=""/>
    <x v="0"/>
    <x v="0"/>
    <x v="2"/>
    <s v=""/>
  </r>
  <r>
    <x v="135"/>
    <x v="0"/>
    <x v="0"/>
    <x v="0"/>
    <s v="Herhaalconsult"/>
    <d v="2016-04-05T00:00:00"/>
    <x v="9"/>
    <x v="0"/>
    <s v=""/>
    <x v="0"/>
    <x v="0"/>
    <x v="2"/>
    <s v=""/>
  </r>
  <r>
    <x v="135"/>
    <x v="0"/>
    <x v="0"/>
    <x v="0"/>
    <s v="Herhaalconsult"/>
    <d v="2016-06-14T00:00:00"/>
    <x v="9"/>
    <x v="0"/>
    <s v=""/>
    <x v="0"/>
    <x v="0"/>
    <x v="2"/>
    <s v=""/>
  </r>
  <r>
    <x v="135"/>
    <x v="0"/>
    <x v="0"/>
    <x v="0"/>
    <s v="Herhaalconsult"/>
    <d v="2016-12-01T00:00:00"/>
    <x v="9"/>
    <x v="0"/>
    <s v=""/>
    <x v="0"/>
    <x v="0"/>
    <x v="3"/>
    <s v=""/>
  </r>
  <r>
    <x v="136"/>
    <x v="0"/>
    <x v="0"/>
    <x v="2"/>
    <s v="eerste consult"/>
    <d v="2016-02-04T00:00:00"/>
    <x v="13"/>
    <x v="0"/>
    <s v=""/>
    <x v="0"/>
    <x v="0"/>
    <x v="3"/>
    <s v=""/>
  </r>
  <r>
    <x v="137"/>
    <x v="0"/>
    <x v="0"/>
    <x v="2"/>
    <s v="eerste consult"/>
    <d v="2016-06-13T00:00:00"/>
    <x v="3"/>
    <x v="0"/>
    <s v=""/>
    <x v="0"/>
    <x v="0"/>
    <x v="1"/>
    <s v=""/>
  </r>
  <r>
    <x v="138"/>
    <x v="0"/>
    <x v="0"/>
    <x v="0"/>
    <s v="Herhaalconsult"/>
    <d v="2016-01-14T00:00:00"/>
    <x v="5"/>
    <x v="0"/>
    <s v=""/>
    <x v="0"/>
    <x v="0"/>
    <x v="3"/>
    <s v=""/>
  </r>
  <r>
    <x v="139"/>
    <x v="0"/>
    <x v="0"/>
    <x v="0"/>
    <s v="Herhaalconsult"/>
    <d v="2016-02-01T00:00:00"/>
    <x v="6"/>
    <x v="0"/>
    <s v=""/>
    <x v="0"/>
    <x v="0"/>
    <x v="1"/>
    <s v=""/>
  </r>
  <r>
    <x v="139"/>
    <x v="0"/>
    <x v="0"/>
    <x v="0"/>
    <s v="Herhaalconsult"/>
    <d v="2016-03-07T00:00:00"/>
    <x v="15"/>
    <x v="0"/>
    <s v=""/>
    <x v="0"/>
    <x v="0"/>
    <x v="1"/>
    <s v=""/>
  </r>
  <r>
    <x v="139"/>
    <x v="0"/>
    <x v="0"/>
    <x v="0"/>
    <s v="Herhaalconsult"/>
    <d v="2016-10-12T00:00:00"/>
    <x v="0"/>
    <x v="0"/>
    <s v=""/>
    <x v="0"/>
    <x v="0"/>
    <x v="4"/>
    <s v=""/>
  </r>
  <r>
    <x v="140"/>
    <x v="0"/>
    <x v="0"/>
    <x v="0"/>
    <s v="Herhaalconsult"/>
    <d v="2016-10-25T00:00:00"/>
    <x v="0"/>
    <x v="0"/>
    <s v=""/>
    <x v="0"/>
    <x v="0"/>
    <x v="2"/>
    <s v=""/>
  </r>
  <r>
    <x v="141"/>
    <x v="0"/>
    <x v="0"/>
    <x v="2"/>
    <s v="eerste consult"/>
    <d v="2016-08-29T00:00:00"/>
    <x v="0"/>
    <x v="0"/>
    <s v=""/>
    <x v="0"/>
    <x v="0"/>
    <x v="1"/>
    <s v=""/>
  </r>
  <r>
    <x v="142"/>
    <x v="0"/>
    <x v="0"/>
    <x v="0"/>
    <s v="Herhaalconsult"/>
    <d v="2016-06-24T00:00:00"/>
    <x v="0"/>
    <x v="0"/>
    <s v=""/>
    <x v="0"/>
    <x v="0"/>
    <x v="0"/>
    <s v=""/>
  </r>
  <r>
    <x v="143"/>
    <x v="0"/>
    <x v="0"/>
    <x v="2"/>
    <s v="eerste consult"/>
    <d v="2016-05-02T00:00:00"/>
    <x v="5"/>
    <x v="0"/>
    <s v=""/>
    <x v="0"/>
    <x v="0"/>
    <x v="1"/>
    <s v=""/>
  </r>
  <r>
    <x v="144"/>
    <x v="0"/>
    <x v="0"/>
    <x v="2"/>
    <s v="eerste consult"/>
    <d v="2016-02-11T00:00:00"/>
    <x v="8"/>
    <x v="0"/>
    <s v=""/>
    <x v="0"/>
    <x v="0"/>
    <x v="3"/>
    <s v=""/>
  </r>
  <r>
    <x v="145"/>
    <x v="0"/>
    <x v="0"/>
    <x v="0"/>
    <s v="Herhaalconsult"/>
    <d v="2016-02-08T00:00:00"/>
    <x v="13"/>
    <x v="0"/>
    <s v=""/>
    <x v="0"/>
    <x v="0"/>
    <x v="1"/>
    <s v=""/>
  </r>
  <r>
    <x v="146"/>
    <x v="0"/>
    <x v="0"/>
    <x v="0"/>
    <s v="Herhaalconsult"/>
    <d v="2016-04-07T00:00:00"/>
    <x v="2"/>
    <x v="0"/>
    <s v=""/>
    <x v="0"/>
    <x v="0"/>
    <x v="3"/>
    <s v=""/>
  </r>
  <r>
    <x v="147"/>
    <x v="0"/>
    <x v="0"/>
    <x v="2"/>
    <s v="eerste consult"/>
    <d v="2016-09-27T00:00:00"/>
    <x v="16"/>
    <x v="0"/>
    <s v=""/>
    <x v="0"/>
    <x v="0"/>
    <x v="2"/>
    <s v=""/>
  </r>
  <r>
    <x v="147"/>
    <x v="0"/>
    <x v="0"/>
    <x v="0"/>
    <s v="Herhaalconsult"/>
    <d v="2016-10-26T00:00:00"/>
    <x v="16"/>
    <x v="0"/>
    <s v=""/>
    <x v="0"/>
    <x v="0"/>
    <x v="4"/>
    <s v=""/>
  </r>
  <r>
    <x v="148"/>
    <x v="0"/>
    <x v="0"/>
    <x v="0"/>
    <s v="Herhaalconsult"/>
    <d v="2016-06-10T00:00:00"/>
    <x v="0"/>
    <x v="0"/>
    <s v=""/>
    <x v="0"/>
    <x v="0"/>
    <x v="0"/>
    <s v=""/>
  </r>
  <r>
    <x v="148"/>
    <x v="0"/>
    <x v="0"/>
    <x v="0"/>
    <s v="Herhaalconsult"/>
    <d v="2016-09-27T00:00:00"/>
    <x v="16"/>
    <x v="0"/>
    <s v=""/>
    <x v="0"/>
    <x v="0"/>
    <x v="2"/>
    <s v=""/>
  </r>
  <r>
    <x v="148"/>
    <x v="0"/>
    <x v="0"/>
    <x v="0"/>
    <s v="Herhaalconsult"/>
    <d v="2016-10-17T00:00:00"/>
    <x v="0"/>
    <x v="0"/>
    <s v=""/>
    <x v="0"/>
    <x v="0"/>
    <x v="1"/>
    <s v=""/>
  </r>
  <r>
    <x v="148"/>
    <x v="0"/>
    <x v="0"/>
    <x v="0"/>
    <s v="Herhaalconsult"/>
    <d v="2016-11-23T00:00:00"/>
    <x v="0"/>
    <x v="0"/>
    <s v=""/>
    <x v="0"/>
    <x v="0"/>
    <x v="4"/>
    <s v=""/>
  </r>
  <r>
    <x v="149"/>
    <x v="0"/>
    <x v="0"/>
    <x v="0"/>
    <s v="Herhaalconsult"/>
    <d v="2016-09-08T00:00:00"/>
    <x v="14"/>
    <x v="0"/>
    <s v=""/>
    <x v="0"/>
    <x v="0"/>
    <x v="3"/>
    <s v=""/>
  </r>
  <r>
    <x v="150"/>
    <x v="0"/>
    <x v="0"/>
    <x v="2"/>
    <s v="eerste consult"/>
    <d v="2016-04-28T00:00:00"/>
    <x v="11"/>
    <x v="0"/>
    <s v=""/>
    <x v="0"/>
    <x v="0"/>
    <x v="3"/>
    <s v=""/>
  </r>
  <r>
    <x v="151"/>
    <x v="0"/>
    <x v="0"/>
    <x v="2"/>
    <s v="eerste consult"/>
    <d v="2016-07-27T00:00:00"/>
    <x v="5"/>
    <x v="0"/>
    <s v=""/>
    <x v="0"/>
    <x v="0"/>
    <x v="4"/>
    <s v=""/>
  </r>
  <r>
    <x v="152"/>
    <x v="0"/>
    <x v="0"/>
    <x v="0"/>
    <s v="Herhaalconsult"/>
    <d v="2016-02-10T00:00:00"/>
    <x v="13"/>
    <x v="0"/>
    <s v=""/>
    <x v="0"/>
    <x v="0"/>
    <x v="4"/>
    <s v=""/>
  </r>
  <r>
    <x v="152"/>
    <x v="0"/>
    <x v="0"/>
    <x v="0"/>
    <s v="Herhaalconsult"/>
    <d v="2016-02-29T00:00:00"/>
    <x v="13"/>
    <x v="0"/>
    <s v=""/>
    <x v="0"/>
    <x v="0"/>
    <x v="1"/>
    <s v=""/>
  </r>
  <r>
    <x v="152"/>
    <x v="0"/>
    <x v="0"/>
    <x v="0"/>
    <s v="Herhaalconsult"/>
    <d v="2016-04-25T00:00:00"/>
    <x v="13"/>
    <x v="0"/>
    <s v=""/>
    <x v="0"/>
    <x v="0"/>
    <x v="1"/>
    <s v=""/>
  </r>
  <r>
    <x v="152"/>
    <x v="0"/>
    <x v="0"/>
    <x v="0"/>
    <s v="Herhaalconsult"/>
    <d v="2016-05-25T00:00:00"/>
    <x v="8"/>
    <x v="0"/>
    <s v=""/>
    <x v="0"/>
    <x v="0"/>
    <x v="4"/>
    <s v=""/>
  </r>
  <r>
    <x v="152"/>
    <x v="0"/>
    <x v="0"/>
    <x v="0"/>
    <s v="Herhaalconsult"/>
    <d v="2016-07-20T00:00:00"/>
    <x v="15"/>
    <x v="0"/>
    <s v=""/>
    <x v="0"/>
    <x v="0"/>
    <x v="4"/>
    <s v=""/>
  </r>
  <r>
    <x v="152"/>
    <x v="0"/>
    <x v="0"/>
    <x v="0"/>
    <s v="Herhaalconsult"/>
    <d v="2016-11-10T00:00:00"/>
    <x v="13"/>
    <x v="0"/>
    <s v=""/>
    <x v="0"/>
    <x v="0"/>
    <x v="3"/>
    <s v=""/>
  </r>
  <r>
    <x v="153"/>
    <x v="0"/>
    <x v="0"/>
    <x v="2"/>
    <s v="eerste consult"/>
    <d v="2016-04-28T00:00:00"/>
    <x v="12"/>
    <x v="0"/>
    <s v=""/>
    <x v="0"/>
    <x v="0"/>
    <x v="3"/>
    <s v=""/>
  </r>
  <r>
    <x v="153"/>
    <x v="0"/>
    <x v="0"/>
    <x v="0"/>
    <s v="Herhaalconsult"/>
    <d v="2016-06-09T00:00:00"/>
    <x v="10"/>
    <x v="0"/>
    <s v=""/>
    <x v="0"/>
    <x v="0"/>
    <x v="3"/>
    <s v=""/>
  </r>
  <r>
    <x v="154"/>
    <x v="0"/>
    <x v="0"/>
    <x v="0"/>
    <s v="Herhaalconsult"/>
    <d v="2016-02-22T00:00:00"/>
    <x v="6"/>
    <x v="0"/>
    <s v=""/>
    <x v="0"/>
    <x v="0"/>
    <x v="1"/>
    <s v=""/>
  </r>
  <r>
    <x v="155"/>
    <x v="0"/>
    <x v="1"/>
    <x v="1"/>
    <s v="operatieve activiteit"/>
    <d v="2016-12-26T00:00:00"/>
    <x v="0"/>
    <x v="1"/>
    <d v="2016-12-26T00:00:00"/>
    <x v="1"/>
    <x v="0"/>
    <x v="1"/>
    <n v="0"/>
  </r>
  <r>
    <x v="156"/>
    <x v="0"/>
    <x v="1"/>
    <x v="1"/>
    <s v="operatieve activiteit"/>
    <d v="2016-06-21T00:00:00"/>
    <x v="2"/>
    <x v="1"/>
    <d v="2016-06-21T00:00:00"/>
    <x v="1"/>
    <x v="0"/>
    <x v="2"/>
    <n v="0"/>
  </r>
  <r>
    <x v="157"/>
    <x v="0"/>
    <x v="0"/>
    <x v="0"/>
    <s v="Herhaalconsult"/>
    <d v="2016-12-19T00:00:00"/>
    <x v="0"/>
    <x v="0"/>
    <s v=""/>
    <x v="0"/>
    <x v="0"/>
    <x v="1"/>
    <s v=""/>
  </r>
  <r>
    <x v="158"/>
    <x v="0"/>
    <x v="0"/>
    <x v="2"/>
    <s v="eerste consult"/>
    <d v="2016-10-06T00:00:00"/>
    <x v="1"/>
    <x v="0"/>
    <s v=""/>
    <x v="0"/>
    <x v="0"/>
    <x v="3"/>
    <s v=""/>
  </r>
  <r>
    <x v="158"/>
    <x v="0"/>
    <x v="0"/>
    <x v="0"/>
    <s v="Herhaalconsult"/>
    <d v="2016-11-04T00:00:00"/>
    <x v="10"/>
    <x v="0"/>
    <s v=""/>
    <x v="0"/>
    <x v="0"/>
    <x v="0"/>
    <s v=""/>
  </r>
  <r>
    <x v="159"/>
    <x v="0"/>
    <x v="0"/>
    <x v="2"/>
    <s v="eerste consult"/>
    <d v="2016-08-10T00:00:00"/>
    <x v="2"/>
    <x v="0"/>
    <d v="2016-09-08T00:00:00"/>
    <x v="1"/>
    <x v="0"/>
    <x v="4"/>
    <n v="29"/>
  </r>
  <r>
    <x v="159"/>
    <x v="0"/>
    <x v="1"/>
    <x v="1"/>
    <s v="operatieve activiteit"/>
    <d v="2016-09-08T00:00:00"/>
    <x v="2"/>
    <x v="1"/>
    <d v="2016-09-08T00:00:00"/>
    <x v="1"/>
    <x v="0"/>
    <x v="3"/>
    <n v="0"/>
  </r>
  <r>
    <x v="159"/>
    <x v="0"/>
    <x v="0"/>
    <x v="0"/>
    <s v="Herhaalconsult"/>
    <d v="2016-09-20T00:00:00"/>
    <x v="2"/>
    <x v="0"/>
    <d v="2016-09-08T00:00:00"/>
    <x v="1"/>
    <x v="1"/>
    <x v="2"/>
    <n v="-12"/>
  </r>
  <r>
    <x v="160"/>
    <x v="0"/>
    <x v="0"/>
    <x v="0"/>
    <s v="Herhaalconsult"/>
    <d v="2016-02-02T00:00:00"/>
    <x v="5"/>
    <x v="0"/>
    <s v=""/>
    <x v="0"/>
    <x v="0"/>
    <x v="2"/>
    <s v=""/>
  </r>
  <r>
    <x v="160"/>
    <x v="0"/>
    <x v="0"/>
    <x v="0"/>
    <s v="Herhaalconsult"/>
    <d v="2016-07-19T00:00:00"/>
    <x v="5"/>
    <x v="0"/>
    <s v=""/>
    <x v="0"/>
    <x v="0"/>
    <x v="2"/>
    <s v=""/>
  </r>
  <r>
    <x v="161"/>
    <x v="0"/>
    <x v="0"/>
    <x v="0"/>
    <s v="Herhaalconsult"/>
    <d v="2016-02-18T00:00:00"/>
    <x v="6"/>
    <x v="0"/>
    <d v="2016-06-15T00:00:00"/>
    <x v="1"/>
    <x v="0"/>
    <x v="3"/>
    <n v="118"/>
  </r>
  <r>
    <x v="161"/>
    <x v="0"/>
    <x v="0"/>
    <x v="0"/>
    <s v="Herhaalconsult"/>
    <d v="2016-02-22T00:00:00"/>
    <x v="6"/>
    <x v="0"/>
    <d v="2016-06-15T00:00:00"/>
    <x v="1"/>
    <x v="0"/>
    <x v="1"/>
    <n v="114"/>
  </r>
  <r>
    <x v="161"/>
    <x v="0"/>
    <x v="0"/>
    <x v="0"/>
    <s v="Herhaalconsult"/>
    <d v="2016-02-29T00:00:00"/>
    <x v="6"/>
    <x v="0"/>
    <d v="2016-06-15T00:00:00"/>
    <x v="1"/>
    <x v="0"/>
    <x v="1"/>
    <n v="107"/>
  </r>
  <r>
    <x v="161"/>
    <x v="0"/>
    <x v="0"/>
    <x v="0"/>
    <s v="Herhaalconsult"/>
    <d v="2016-03-09T00:00:00"/>
    <x v="10"/>
    <x v="0"/>
    <d v="2016-06-15T00:00:00"/>
    <x v="1"/>
    <x v="0"/>
    <x v="4"/>
    <n v="98"/>
  </r>
  <r>
    <x v="161"/>
    <x v="0"/>
    <x v="0"/>
    <x v="0"/>
    <s v="Herhaalconsult"/>
    <d v="2016-03-24T00:00:00"/>
    <x v="5"/>
    <x v="0"/>
    <d v="2016-06-15T00:00:00"/>
    <x v="1"/>
    <x v="0"/>
    <x v="3"/>
    <n v="83"/>
  </r>
  <r>
    <x v="161"/>
    <x v="0"/>
    <x v="0"/>
    <x v="0"/>
    <s v="Herhaalconsult"/>
    <d v="2016-04-26T00:00:00"/>
    <x v="2"/>
    <x v="0"/>
    <d v="2016-06-15T00:00:00"/>
    <x v="1"/>
    <x v="0"/>
    <x v="2"/>
    <n v="50"/>
  </r>
  <r>
    <x v="161"/>
    <x v="0"/>
    <x v="0"/>
    <x v="0"/>
    <s v="Herhaalconsult"/>
    <d v="2016-05-23T00:00:00"/>
    <x v="10"/>
    <x v="0"/>
    <d v="2016-06-15T00:00:00"/>
    <x v="1"/>
    <x v="0"/>
    <x v="1"/>
    <n v="23"/>
  </r>
  <r>
    <x v="161"/>
    <x v="0"/>
    <x v="1"/>
    <x v="1"/>
    <s v="operatieve activiteit"/>
    <d v="2016-06-15T00:00:00"/>
    <x v="13"/>
    <x v="1"/>
    <d v="2016-06-15T00:00:00"/>
    <x v="1"/>
    <x v="0"/>
    <x v="4"/>
    <n v="0"/>
  </r>
  <r>
    <x v="161"/>
    <x v="0"/>
    <x v="0"/>
    <x v="0"/>
    <s v="Herhaalconsult"/>
    <d v="2016-06-20T00:00:00"/>
    <x v="4"/>
    <x v="0"/>
    <d v="2016-06-15T00:00:00"/>
    <x v="1"/>
    <x v="1"/>
    <x v="1"/>
    <n v="-5"/>
  </r>
  <r>
    <x v="161"/>
    <x v="0"/>
    <x v="0"/>
    <x v="0"/>
    <s v="Herhaalconsult"/>
    <d v="2016-07-28T00:00:00"/>
    <x v="13"/>
    <x v="0"/>
    <d v="2016-06-15T00:00:00"/>
    <x v="1"/>
    <x v="1"/>
    <x v="3"/>
    <n v="-43"/>
  </r>
  <r>
    <x v="161"/>
    <x v="0"/>
    <x v="0"/>
    <x v="0"/>
    <s v="Herhaalconsult"/>
    <d v="2016-08-18T00:00:00"/>
    <x v="14"/>
    <x v="0"/>
    <d v="2016-06-15T00:00:00"/>
    <x v="1"/>
    <x v="1"/>
    <x v="3"/>
    <n v="-64"/>
  </r>
  <r>
    <x v="161"/>
    <x v="0"/>
    <x v="0"/>
    <x v="0"/>
    <s v="Herhaalconsult"/>
    <d v="2016-10-17T00:00:00"/>
    <x v="10"/>
    <x v="0"/>
    <d v="2016-06-15T00:00:00"/>
    <x v="1"/>
    <x v="1"/>
    <x v="1"/>
    <n v="-124"/>
  </r>
  <r>
    <x v="161"/>
    <x v="0"/>
    <x v="0"/>
    <x v="0"/>
    <s v="Herhaalconsult"/>
    <d v="2016-11-18T00:00:00"/>
    <x v="4"/>
    <x v="0"/>
    <d v="2016-06-15T00:00:00"/>
    <x v="1"/>
    <x v="1"/>
    <x v="0"/>
    <n v="-156"/>
  </r>
  <r>
    <x v="161"/>
    <x v="0"/>
    <x v="0"/>
    <x v="0"/>
    <s v="Herhaalconsult"/>
    <d v="2016-12-06T00:00:00"/>
    <x v="7"/>
    <x v="0"/>
    <d v="2016-06-15T00:00:00"/>
    <x v="1"/>
    <x v="1"/>
    <x v="2"/>
    <n v="-174"/>
  </r>
  <r>
    <x v="161"/>
    <x v="0"/>
    <x v="0"/>
    <x v="0"/>
    <s v="Herhaalconsult"/>
    <d v="2016-12-19T00:00:00"/>
    <x v="7"/>
    <x v="0"/>
    <d v="2016-06-15T00:00:00"/>
    <x v="1"/>
    <x v="1"/>
    <x v="1"/>
    <n v="-187"/>
  </r>
  <r>
    <x v="162"/>
    <x v="0"/>
    <x v="0"/>
    <x v="2"/>
    <s v="eerste consult"/>
    <d v="2016-06-08T00:00:00"/>
    <x v="14"/>
    <x v="0"/>
    <s v=""/>
    <x v="0"/>
    <x v="0"/>
    <x v="4"/>
    <s v=""/>
  </r>
  <r>
    <x v="163"/>
    <x v="0"/>
    <x v="0"/>
    <x v="2"/>
    <s v="eerste consult"/>
    <d v="2016-08-19T00:00:00"/>
    <x v="14"/>
    <x v="0"/>
    <s v=""/>
    <x v="0"/>
    <x v="0"/>
    <x v="0"/>
    <s v=""/>
  </r>
  <r>
    <x v="164"/>
    <x v="0"/>
    <x v="0"/>
    <x v="2"/>
    <s v="eerste consult"/>
    <d v="2016-08-05T00:00:00"/>
    <x v="5"/>
    <x v="0"/>
    <s v=""/>
    <x v="0"/>
    <x v="0"/>
    <x v="0"/>
    <s v=""/>
  </r>
  <r>
    <x v="165"/>
    <x v="0"/>
    <x v="0"/>
    <x v="0"/>
    <s v="Herhaalconsult"/>
    <d v="2016-02-03T00:00:00"/>
    <x v="4"/>
    <x v="0"/>
    <s v=""/>
    <x v="0"/>
    <x v="0"/>
    <x v="4"/>
    <s v=""/>
  </r>
  <r>
    <x v="165"/>
    <x v="0"/>
    <x v="0"/>
    <x v="0"/>
    <s v="Herhaalconsult"/>
    <d v="2016-02-08T00:00:00"/>
    <x v="13"/>
    <x v="0"/>
    <s v=""/>
    <x v="0"/>
    <x v="0"/>
    <x v="1"/>
    <s v=""/>
  </r>
  <r>
    <x v="165"/>
    <x v="0"/>
    <x v="0"/>
    <x v="0"/>
    <s v="Herhaalconsult"/>
    <d v="2016-02-29T00:00:00"/>
    <x v="13"/>
    <x v="0"/>
    <s v=""/>
    <x v="0"/>
    <x v="0"/>
    <x v="1"/>
    <s v=""/>
  </r>
  <r>
    <x v="165"/>
    <x v="0"/>
    <x v="0"/>
    <x v="0"/>
    <s v="Herhaalconsult"/>
    <d v="2016-06-22T00:00:00"/>
    <x v="4"/>
    <x v="0"/>
    <s v=""/>
    <x v="0"/>
    <x v="0"/>
    <x v="4"/>
    <s v=""/>
  </r>
  <r>
    <x v="166"/>
    <x v="0"/>
    <x v="0"/>
    <x v="0"/>
    <s v="Herhaalconsult"/>
    <d v="2016-02-01T00:00:00"/>
    <x v="10"/>
    <x v="0"/>
    <s v=""/>
    <x v="0"/>
    <x v="0"/>
    <x v="1"/>
    <s v=""/>
  </r>
  <r>
    <x v="166"/>
    <x v="0"/>
    <x v="0"/>
    <x v="0"/>
    <s v="Herhaalconsult"/>
    <d v="2016-02-29T00:00:00"/>
    <x v="10"/>
    <x v="0"/>
    <s v=""/>
    <x v="0"/>
    <x v="0"/>
    <x v="1"/>
    <s v=""/>
  </r>
  <r>
    <x v="166"/>
    <x v="0"/>
    <x v="0"/>
    <x v="0"/>
    <s v="Herhaalconsult"/>
    <d v="2016-04-25T00:00:00"/>
    <x v="10"/>
    <x v="0"/>
    <s v=""/>
    <x v="0"/>
    <x v="0"/>
    <x v="1"/>
    <s v=""/>
  </r>
  <r>
    <x v="166"/>
    <x v="0"/>
    <x v="0"/>
    <x v="0"/>
    <s v="Herhaalconsult"/>
    <d v="2016-11-03T00:00:00"/>
    <x v="10"/>
    <x v="0"/>
    <s v=""/>
    <x v="0"/>
    <x v="0"/>
    <x v="3"/>
    <s v=""/>
  </r>
  <r>
    <x v="166"/>
    <x v="0"/>
    <x v="0"/>
    <x v="0"/>
    <s v="Herhaalconsult"/>
    <d v="2016-12-15T00:00:00"/>
    <x v="5"/>
    <x v="0"/>
    <s v=""/>
    <x v="0"/>
    <x v="0"/>
    <x v="3"/>
    <s v=""/>
  </r>
  <r>
    <x v="167"/>
    <x v="0"/>
    <x v="0"/>
    <x v="2"/>
    <s v="eerste consult"/>
    <d v="2016-04-04T00:00:00"/>
    <x v="12"/>
    <x v="0"/>
    <d v="2016-04-08T00:00:00"/>
    <x v="1"/>
    <x v="0"/>
    <x v="1"/>
    <n v="4"/>
  </r>
  <r>
    <x v="167"/>
    <x v="0"/>
    <x v="0"/>
    <x v="0"/>
    <s v="Herhaalconsult"/>
    <d v="2016-04-08T00:00:00"/>
    <x v="10"/>
    <x v="0"/>
    <d v="2016-04-08T00:00:00"/>
    <x v="1"/>
    <x v="0"/>
    <x v="0"/>
    <n v="0"/>
  </r>
  <r>
    <x v="167"/>
    <x v="0"/>
    <x v="1"/>
    <x v="1"/>
    <s v="operatieve activiteit"/>
    <d v="2016-04-08T00:00:00"/>
    <x v="10"/>
    <x v="1"/>
    <d v="2016-04-08T00:00:00"/>
    <x v="1"/>
    <x v="0"/>
    <x v="0"/>
    <n v="0"/>
  </r>
  <r>
    <x v="167"/>
    <x v="0"/>
    <x v="0"/>
    <x v="0"/>
    <s v="Herhaalconsult"/>
    <d v="2016-04-11T00:00:00"/>
    <x v="10"/>
    <x v="0"/>
    <d v="2016-04-08T00:00:00"/>
    <x v="1"/>
    <x v="1"/>
    <x v="1"/>
    <n v="-3"/>
  </r>
  <r>
    <x v="167"/>
    <x v="0"/>
    <x v="0"/>
    <x v="0"/>
    <s v="Herhaalconsult"/>
    <d v="2016-04-15T00:00:00"/>
    <x v="7"/>
    <x v="0"/>
    <d v="2016-04-08T00:00:00"/>
    <x v="1"/>
    <x v="1"/>
    <x v="0"/>
    <n v="-7"/>
  </r>
  <r>
    <x v="167"/>
    <x v="0"/>
    <x v="0"/>
    <x v="0"/>
    <s v="Herhaalconsult"/>
    <d v="2016-04-19T00:00:00"/>
    <x v="7"/>
    <x v="0"/>
    <d v="2016-04-08T00:00:00"/>
    <x v="1"/>
    <x v="1"/>
    <x v="2"/>
    <n v="-11"/>
  </r>
  <r>
    <x v="167"/>
    <x v="0"/>
    <x v="0"/>
    <x v="0"/>
    <s v="Herhaalconsult"/>
    <d v="2016-05-06T00:00:00"/>
    <x v="7"/>
    <x v="0"/>
    <d v="2016-04-08T00:00:00"/>
    <x v="1"/>
    <x v="1"/>
    <x v="0"/>
    <n v="-28"/>
  </r>
  <r>
    <x v="167"/>
    <x v="0"/>
    <x v="0"/>
    <x v="0"/>
    <s v="Herhaalconsult"/>
    <d v="2016-08-19T00:00:00"/>
    <x v="7"/>
    <x v="0"/>
    <d v="2016-04-08T00:00:00"/>
    <x v="1"/>
    <x v="1"/>
    <x v="0"/>
    <n v="-133"/>
  </r>
  <r>
    <x v="168"/>
    <x v="0"/>
    <x v="0"/>
    <x v="2"/>
    <s v="eerste consult"/>
    <d v="2016-09-12T00:00:00"/>
    <x v="3"/>
    <x v="0"/>
    <s v=""/>
    <x v="0"/>
    <x v="0"/>
    <x v="1"/>
    <s v=""/>
  </r>
  <r>
    <x v="169"/>
    <x v="0"/>
    <x v="0"/>
    <x v="0"/>
    <s v="Herhaalconsult"/>
    <d v="2016-03-04T00:00:00"/>
    <x v="12"/>
    <x v="0"/>
    <s v=""/>
    <x v="0"/>
    <x v="0"/>
    <x v="0"/>
    <s v=""/>
  </r>
  <r>
    <x v="169"/>
    <x v="0"/>
    <x v="0"/>
    <x v="0"/>
    <s v="Herhaalconsult"/>
    <d v="2016-06-06T00:00:00"/>
    <x v="5"/>
    <x v="0"/>
    <s v=""/>
    <x v="0"/>
    <x v="0"/>
    <x v="1"/>
    <s v=""/>
  </r>
  <r>
    <x v="169"/>
    <x v="0"/>
    <x v="0"/>
    <x v="0"/>
    <s v="Herhaalconsult"/>
    <d v="2016-09-07T00:00:00"/>
    <x v="5"/>
    <x v="0"/>
    <s v=""/>
    <x v="0"/>
    <x v="0"/>
    <x v="4"/>
    <s v=""/>
  </r>
  <r>
    <x v="169"/>
    <x v="0"/>
    <x v="0"/>
    <x v="0"/>
    <s v="Herhaalconsult"/>
    <d v="2016-12-02T00:00:00"/>
    <x v="5"/>
    <x v="0"/>
    <s v=""/>
    <x v="0"/>
    <x v="0"/>
    <x v="0"/>
    <s v=""/>
  </r>
  <r>
    <x v="170"/>
    <x v="0"/>
    <x v="0"/>
    <x v="2"/>
    <s v="eerste consult"/>
    <d v="2016-01-13T00:00:00"/>
    <x v="3"/>
    <x v="0"/>
    <d v="2016-03-09T00:00:00"/>
    <x v="1"/>
    <x v="0"/>
    <x v="4"/>
    <n v="56"/>
  </r>
  <r>
    <x v="170"/>
    <x v="0"/>
    <x v="0"/>
    <x v="0"/>
    <s v="Herhaalconsult"/>
    <d v="2016-03-01T00:00:00"/>
    <x v="2"/>
    <x v="0"/>
    <d v="2016-03-09T00:00:00"/>
    <x v="1"/>
    <x v="0"/>
    <x v="2"/>
    <n v="8"/>
  </r>
  <r>
    <x v="170"/>
    <x v="0"/>
    <x v="1"/>
    <x v="1"/>
    <s v="operatieve activiteit"/>
    <d v="2016-03-09T00:00:00"/>
    <x v="2"/>
    <x v="1"/>
    <d v="2016-03-09T00:00:00"/>
    <x v="1"/>
    <x v="0"/>
    <x v="4"/>
    <n v="0"/>
  </r>
  <r>
    <x v="170"/>
    <x v="0"/>
    <x v="1"/>
    <x v="1"/>
    <s v="operatieve activiteit"/>
    <d v="2016-03-09T00:00:00"/>
    <x v="2"/>
    <x v="1"/>
    <d v="2016-03-09T00:00:00"/>
    <x v="1"/>
    <x v="0"/>
    <x v="4"/>
    <n v="0"/>
  </r>
  <r>
    <x v="170"/>
    <x v="0"/>
    <x v="1"/>
    <x v="1"/>
    <s v="operatieve activiteit"/>
    <d v="2016-03-09T00:00:00"/>
    <x v="2"/>
    <x v="1"/>
    <d v="2016-03-09T00:00:00"/>
    <x v="1"/>
    <x v="0"/>
    <x v="4"/>
    <n v="0"/>
  </r>
  <r>
    <x v="170"/>
    <x v="0"/>
    <x v="1"/>
    <x v="1"/>
    <s v="operatieve activiteit"/>
    <d v="2016-03-09T00:00:00"/>
    <x v="2"/>
    <x v="1"/>
    <d v="2016-03-09T00:00:00"/>
    <x v="1"/>
    <x v="0"/>
    <x v="4"/>
    <n v="0"/>
  </r>
  <r>
    <x v="170"/>
    <x v="0"/>
    <x v="0"/>
    <x v="0"/>
    <s v="Herhaalconsult"/>
    <d v="2016-04-19T00:00:00"/>
    <x v="2"/>
    <x v="0"/>
    <d v="2016-03-09T00:00:00"/>
    <x v="1"/>
    <x v="1"/>
    <x v="2"/>
    <n v="-41"/>
  </r>
  <r>
    <x v="170"/>
    <x v="0"/>
    <x v="0"/>
    <x v="0"/>
    <s v="Herhaalconsult"/>
    <d v="2016-06-14T00:00:00"/>
    <x v="2"/>
    <x v="0"/>
    <d v="2016-03-09T00:00:00"/>
    <x v="1"/>
    <x v="1"/>
    <x v="2"/>
    <n v="-97"/>
  </r>
  <r>
    <x v="170"/>
    <x v="0"/>
    <x v="0"/>
    <x v="0"/>
    <s v="Herhaalconsult"/>
    <d v="2016-09-06T00:00:00"/>
    <x v="2"/>
    <x v="0"/>
    <d v="2016-03-09T00:00:00"/>
    <x v="1"/>
    <x v="1"/>
    <x v="2"/>
    <n v="-181"/>
  </r>
  <r>
    <x v="170"/>
    <x v="0"/>
    <x v="0"/>
    <x v="0"/>
    <s v="Herhaalconsult"/>
    <d v="2016-11-25T00:00:00"/>
    <x v="2"/>
    <x v="0"/>
    <d v="2016-03-09T00:00:00"/>
    <x v="1"/>
    <x v="1"/>
    <x v="0"/>
    <n v="-261"/>
  </r>
  <r>
    <x v="171"/>
    <x v="0"/>
    <x v="0"/>
    <x v="0"/>
    <s v="Herhaalconsult"/>
    <d v="2016-03-03T00:00:00"/>
    <x v="0"/>
    <x v="0"/>
    <s v=""/>
    <x v="0"/>
    <x v="0"/>
    <x v="3"/>
    <s v=""/>
  </r>
  <r>
    <x v="171"/>
    <x v="0"/>
    <x v="0"/>
    <x v="0"/>
    <s v="Herhaalconsult"/>
    <d v="2016-04-15T00:00:00"/>
    <x v="3"/>
    <x v="0"/>
    <s v=""/>
    <x v="0"/>
    <x v="0"/>
    <x v="0"/>
    <s v=""/>
  </r>
  <r>
    <x v="171"/>
    <x v="0"/>
    <x v="0"/>
    <x v="0"/>
    <s v="Herhaalconsult"/>
    <d v="2016-12-05T00:00:00"/>
    <x v="3"/>
    <x v="0"/>
    <s v=""/>
    <x v="0"/>
    <x v="0"/>
    <x v="1"/>
    <s v=""/>
  </r>
  <r>
    <x v="172"/>
    <x v="0"/>
    <x v="1"/>
    <x v="1"/>
    <s v="operatieve activiteit"/>
    <d v="2016-01-20T00:00:00"/>
    <x v="2"/>
    <x v="1"/>
    <d v="2016-01-20T00:00:00"/>
    <x v="1"/>
    <x v="0"/>
    <x v="4"/>
    <n v="0"/>
  </r>
  <r>
    <x v="172"/>
    <x v="0"/>
    <x v="1"/>
    <x v="1"/>
    <s v="operatieve activiteit"/>
    <d v="2016-03-02T00:00:00"/>
    <x v="6"/>
    <x v="1"/>
    <d v="2016-01-20T00:00:00"/>
    <x v="1"/>
    <x v="1"/>
    <x v="4"/>
    <n v="-42"/>
  </r>
  <r>
    <x v="172"/>
    <x v="0"/>
    <x v="0"/>
    <x v="0"/>
    <s v="Herhaalconsult"/>
    <d v="2016-03-23T00:00:00"/>
    <x v="4"/>
    <x v="0"/>
    <d v="2016-01-20T00:00:00"/>
    <x v="1"/>
    <x v="1"/>
    <x v="4"/>
    <n v="-63"/>
  </r>
  <r>
    <x v="172"/>
    <x v="0"/>
    <x v="1"/>
    <x v="1"/>
    <s v="operatieve activiteit"/>
    <d v="2016-12-21T00:00:00"/>
    <x v="6"/>
    <x v="1"/>
    <d v="2016-01-20T00:00:00"/>
    <x v="1"/>
    <x v="1"/>
    <x v="4"/>
    <n v="-336"/>
  </r>
  <r>
    <x v="173"/>
    <x v="0"/>
    <x v="0"/>
    <x v="0"/>
    <s v="Herhaalconsult"/>
    <d v="2016-01-21T00:00:00"/>
    <x v="2"/>
    <x v="0"/>
    <s v=""/>
    <x v="0"/>
    <x v="0"/>
    <x v="3"/>
    <s v=""/>
  </r>
  <r>
    <x v="174"/>
    <x v="0"/>
    <x v="0"/>
    <x v="2"/>
    <s v="eerste consult"/>
    <d v="2016-02-10T00:00:00"/>
    <x v="15"/>
    <x v="0"/>
    <s v=""/>
    <x v="0"/>
    <x v="0"/>
    <x v="4"/>
    <s v=""/>
  </r>
  <r>
    <x v="175"/>
    <x v="0"/>
    <x v="0"/>
    <x v="2"/>
    <s v="eerste consult"/>
    <d v="2016-05-02T00:00:00"/>
    <x v="14"/>
    <x v="0"/>
    <s v=""/>
    <x v="0"/>
    <x v="0"/>
    <x v="1"/>
    <s v=""/>
  </r>
  <r>
    <x v="176"/>
    <x v="0"/>
    <x v="0"/>
    <x v="0"/>
    <s v="Herhaalconsult"/>
    <d v="2016-02-17T00:00:00"/>
    <x v="0"/>
    <x v="0"/>
    <s v=""/>
    <x v="0"/>
    <x v="0"/>
    <x v="4"/>
    <s v=""/>
  </r>
  <r>
    <x v="176"/>
    <x v="0"/>
    <x v="0"/>
    <x v="0"/>
    <s v="Herhaalconsult"/>
    <d v="2016-04-29T00:00:00"/>
    <x v="13"/>
    <x v="0"/>
    <s v=""/>
    <x v="0"/>
    <x v="0"/>
    <x v="0"/>
    <s v=""/>
  </r>
  <r>
    <x v="176"/>
    <x v="0"/>
    <x v="0"/>
    <x v="0"/>
    <s v="Herhaalconsult"/>
    <d v="2016-05-18T00:00:00"/>
    <x v="0"/>
    <x v="0"/>
    <s v=""/>
    <x v="0"/>
    <x v="0"/>
    <x v="4"/>
    <s v=""/>
  </r>
  <r>
    <x v="176"/>
    <x v="0"/>
    <x v="0"/>
    <x v="0"/>
    <s v="Herhaalconsult"/>
    <d v="2016-06-03T00:00:00"/>
    <x v="0"/>
    <x v="0"/>
    <s v=""/>
    <x v="0"/>
    <x v="0"/>
    <x v="0"/>
    <s v=""/>
  </r>
  <r>
    <x v="176"/>
    <x v="0"/>
    <x v="0"/>
    <x v="0"/>
    <s v="Herhaalconsult"/>
    <d v="2016-07-29T00:00:00"/>
    <x v="0"/>
    <x v="0"/>
    <s v=""/>
    <x v="0"/>
    <x v="0"/>
    <x v="0"/>
    <s v=""/>
  </r>
  <r>
    <x v="176"/>
    <x v="0"/>
    <x v="0"/>
    <x v="0"/>
    <s v="Herhaalconsult"/>
    <d v="2016-10-14T00:00:00"/>
    <x v="0"/>
    <x v="0"/>
    <s v=""/>
    <x v="0"/>
    <x v="0"/>
    <x v="0"/>
    <s v=""/>
  </r>
  <r>
    <x v="176"/>
    <x v="0"/>
    <x v="0"/>
    <x v="0"/>
    <s v="Herhaalconsult"/>
    <d v="2016-11-16T00:00:00"/>
    <x v="0"/>
    <x v="0"/>
    <s v=""/>
    <x v="0"/>
    <x v="0"/>
    <x v="4"/>
    <s v=""/>
  </r>
  <r>
    <x v="176"/>
    <x v="0"/>
    <x v="0"/>
    <x v="0"/>
    <s v="Herhaalconsult"/>
    <d v="2016-12-12T00:00:00"/>
    <x v="0"/>
    <x v="0"/>
    <s v=""/>
    <x v="0"/>
    <x v="0"/>
    <x v="1"/>
    <s v=""/>
  </r>
  <r>
    <x v="177"/>
    <x v="0"/>
    <x v="0"/>
    <x v="2"/>
    <s v="eerste consult"/>
    <d v="2016-08-19T00:00:00"/>
    <x v="14"/>
    <x v="0"/>
    <s v=""/>
    <x v="0"/>
    <x v="0"/>
    <x v="0"/>
    <s v=""/>
  </r>
  <r>
    <x v="177"/>
    <x v="0"/>
    <x v="0"/>
    <x v="0"/>
    <s v="Herhaalconsult"/>
    <d v="2016-08-24T00:00:00"/>
    <x v="4"/>
    <x v="0"/>
    <s v=""/>
    <x v="0"/>
    <x v="0"/>
    <x v="4"/>
    <s v=""/>
  </r>
  <r>
    <x v="177"/>
    <x v="0"/>
    <x v="0"/>
    <x v="0"/>
    <s v="Herhaalconsult"/>
    <d v="2016-11-14T00:00:00"/>
    <x v="5"/>
    <x v="0"/>
    <s v=""/>
    <x v="0"/>
    <x v="0"/>
    <x v="1"/>
    <s v=""/>
  </r>
  <r>
    <x v="178"/>
    <x v="0"/>
    <x v="0"/>
    <x v="0"/>
    <s v="Herhaalconsult"/>
    <d v="2016-02-24T00:00:00"/>
    <x v="2"/>
    <x v="0"/>
    <s v=""/>
    <x v="0"/>
    <x v="0"/>
    <x v="4"/>
    <s v=""/>
  </r>
  <r>
    <x v="178"/>
    <x v="0"/>
    <x v="0"/>
    <x v="0"/>
    <s v="Herhaalconsult"/>
    <d v="2016-05-30T00:00:00"/>
    <x v="0"/>
    <x v="0"/>
    <s v=""/>
    <x v="0"/>
    <x v="0"/>
    <x v="1"/>
    <s v=""/>
  </r>
  <r>
    <x v="179"/>
    <x v="0"/>
    <x v="0"/>
    <x v="0"/>
    <s v="Herhaalconsult"/>
    <d v="2016-03-09T00:00:00"/>
    <x v="6"/>
    <x v="0"/>
    <d v="2016-11-24T00:00:00"/>
    <x v="1"/>
    <x v="0"/>
    <x v="4"/>
    <n v="260"/>
  </r>
  <r>
    <x v="179"/>
    <x v="0"/>
    <x v="0"/>
    <x v="0"/>
    <s v="Herhaalconsult"/>
    <d v="2016-10-18T00:00:00"/>
    <x v="16"/>
    <x v="0"/>
    <d v="2016-11-24T00:00:00"/>
    <x v="1"/>
    <x v="0"/>
    <x v="2"/>
    <n v="37"/>
  </r>
  <r>
    <x v="179"/>
    <x v="0"/>
    <x v="0"/>
    <x v="0"/>
    <s v="Herhaalconsult"/>
    <d v="2016-11-16T00:00:00"/>
    <x v="6"/>
    <x v="0"/>
    <d v="2016-11-24T00:00:00"/>
    <x v="1"/>
    <x v="0"/>
    <x v="4"/>
    <n v="8"/>
  </r>
  <r>
    <x v="179"/>
    <x v="0"/>
    <x v="1"/>
    <x v="1"/>
    <s v="operatieve activiteit"/>
    <d v="2016-11-24T00:00:00"/>
    <x v="0"/>
    <x v="1"/>
    <d v="2016-11-24T00:00:00"/>
    <x v="1"/>
    <x v="0"/>
    <x v="3"/>
    <n v="0"/>
  </r>
  <r>
    <x v="180"/>
    <x v="0"/>
    <x v="1"/>
    <x v="1"/>
    <s v="operatieve activiteit"/>
    <d v="2016-03-17T00:00:00"/>
    <x v="11"/>
    <x v="1"/>
    <d v="2016-03-17T00:00:00"/>
    <x v="1"/>
    <x v="0"/>
    <x v="3"/>
    <n v="0"/>
  </r>
  <r>
    <x v="180"/>
    <x v="0"/>
    <x v="0"/>
    <x v="0"/>
    <s v="Herhaalconsult"/>
    <d v="2016-05-09T00:00:00"/>
    <x v="7"/>
    <x v="0"/>
    <d v="2016-03-17T00:00:00"/>
    <x v="1"/>
    <x v="1"/>
    <x v="1"/>
    <n v="-53"/>
  </r>
  <r>
    <x v="181"/>
    <x v="0"/>
    <x v="0"/>
    <x v="0"/>
    <s v="Herhaalconsult"/>
    <d v="2016-01-25T00:00:00"/>
    <x v="3"/>
    <x v="0"/>
    <s v=""/>
    <x v="0"/>
    <x v="0"/>
    <x v="1"/>
    <s v=""/>
  </r>
  <r>
    <x v="182"/>
    <x v="0"/>
    <x v="0"/>
    <x v="2"/>
    <s v="eerste consult"/>
    <d v="2016-02-10T00:00:00"/>
    <x v="15"/>
    <x v="0"/>
    <s v=""/>
    <x v="0"/>
    <x v="0"/>
    <x v="4"/>
    <s v=""/>
  </r>
  <r>
    <x v="183"/>
    <x v="0"/>
    <x v="0"/>
    <x v="0"/>
    <s v="Herhaalconsult"/>
    <d v="2016-09-21T00:00:00"/>
    <x v="2"/>
    <x v="0"/>
    <s v=""/>
    <x v="0"/>
    <x v="0"/>
    <x v="4"/>
    <s v=""/>
  </r>
  <r>
    <x v="184"/>
    <x v="0"/>
    <x v="0"/>
    <x v="2"/>
    <s v="eerste consult"/>
    <d v="2016-06-27T00:00:00"/>
    <x v="0"/>
    <x v="0"/>
    <s v=""/>
    <x v="0"/>
    <x v="0"/>
    <x v="1"/>
    <s v=""/>
  </r>
  <r>
    <x v="184"/>
    <x v="0"/>
    <x v="0"/>
    <x v="0"/>
    <s v="Herhaalconsult"/>
    <d v="2016-11-23T00:00:00"/>
    <x v="0"/>
    <x v="0"/>
    <s v=""/>
    <x v="0"/>
    <x v="0"/>
    <x v="4"/>
    <s v=""/>
  </r>
  <r>
    <x v="184"/>
    <x v="0"/>
    <x v="0"/>
    <x v="0"/>
    <s v="Herhaalconsult"/>
    <d v="2016-12-07T00:00:00"/>
    <x v="0"/>
    <x v="0"/>
    <s v=""/>
    <x v="0"/>
    <x v="0"/>
    <x v="4"/>
    <s v=""/>
  </r>
  <r>
    <x v="185"/>
    <x v="0"/>
    <x v="0"/>
    <x v="0"/>
    <s v="Herhaalconsult"/>
    <d v="2016-07-21T00:00:00"/>
    <x v="15"/>
    <x v="0"/>
    <s v=""/>
    <x v="0"/>
    <x v="0"/>
    <x v="3"/>
    <s v=""/>
  </r>
  <r>
    <x v="186"/>
    <x v="0"/>
    <x v="0"/>
    <x v="0"/>
    <s v="Herhaalconsult"/>
    <d v="2016-08-12T00:00:00"/>
    <x v="3"/>
    <x v="0"/>
    <d v="2016-08-26T00:00:00"/>
    <x v="1"/>
    <x v="0"/>
    <x v="0"/>
    <n v="14"/>
  </r>
  <r>
    <x v="186"/>
    <x v="0"/>
    <x v="1"/>
    <x v="1"/>
    <s v="operatieve activiteit"/>
    <d v="2016-08-26T00:00:00"/>
    <x v="3"/>
    <x v="1"/>
    <d v="2016-08-26T00:00:00"/>
    <x v="1"/>
    <x v="0"/>
    <x v="0"/>
    <n v="0"/>
  </r>
  <r>
    <x v="186"/>
    <x v="0"/>
    <x v="0"/>
    <x v="0"/>
    <s v="Herhaalconsult"/>
    <d v="2016-10-07T00:00:00"/>
    <x v="3"/>
    <x v="0"/>
    <d v="2016-08-26T00:00:00"/>
    <x v="1"/>
    <x v="1"/>
    <x v="0"/>
    <n v="-42"/>
  </r>
  <r>
    <x v="187"/>
    <x v="0"/>
    <x v="0"/>
    <x v="2"/>
    <s v="eerste consult"/>
    <d v="2016-11-02T00:00:00"/>
    <x v="7"/>
    <x v="0"/>
    <s v=""/>
    <x v="0"/>
    <x v="0"/>
    <x v="4"/>
    <s v=""/>
  </r>
  <r>
    <x v="188"/>
    <x v="0"/>
    <x v="0"/>
    <x v="2"/>
    <s v="eerste consult"/>
    <d v="2016-05-30T00:00:00"/>
    <x v="10"/>
    <x v="0"/>
    <s v=""/>
    <x v="0"/>
    <x v="0"/>
    <x v="1"/>
    <s v=""/>
  </r>
  <r>
    <x v="188"/>
    <x v="0"/>
    <x v="0"/>
    <x v="0"/>
    <s v="Herhaalconsult"/>
    <d v="2016-06-20T00:00:00"/>
    <x v="10"/>
    <x v="0"/>
    <s v=""/>
    <x v="0"/>
    <x v="0"/>
    <x v="1"/>
    <s v=""/>
  </r>
  <r>
    <x v="189"/>
    <x v="0"/>
    <x v="0"/>
    <x v="0"/>
    <s v="Herhaalconsult"/>
    <d v="2016-01-21T00:00:00"/>
    <x v="2"/>
    <x v="0"/>
    <s v=""/>
    <x v="0"/>
    <x v="0"/>
    <x v="3"/>
    <s v=""/>
  </r>
  <r>
    <x v="190"/>
    <x v="0"/>
    <x v="0"/>
    <x v="0"/>
    <s v="Herhaalconsult"/>
    <d v="2016-01-18T00:00:00"/>
    <x v="5"/>
    <x v="0"/>
    <s v=""/>
    <x v="0"/>
    <x v="0"/>
    <x v="1"/>
    <s v=""/>
  </r>
  <r>
    <x v="191"/>
    <x v="0"/>
    <x v="0"/>
    <x v="0"/>
    <s v="Herhaalconsult"/>
    <d v="2016-04-19T00:00:00"/>
    <x v="2"/>
    <x v="0"/>
    <s v=""/>
    <x v="0"/>
    <x v="0"/>
    <x v="2"/>
    <s v=""/>
  </r>
  <r>
    <x v="191"/>
    <x v="0"/>
    <x v="0"/>
    <x v="0"/>
    <s v="Herhaalconsult"/>
    <d v="2016-10-20T00:00:00"/>
    <x v="2"/>
    <x v="0"/>
    <s v=""/>
    <x v="0"/>
    <x v="0"/>
    <x v="3"/>
    <s v=""/>
  </r>
  <r>
    <x v="192"/>
    <x v="0"/>
    <x v="0"/>
    <x v="2"/>
    <s v="eerste consult"/>
    <d v="2016-07-27T00:00:00"/>
    <x v="4"/>
    <x v="0"/>
    <s v=""/>
    <x v="0"/>
    <x v="0"/>
    <x v="4"/>
    <s v=""/>
  </r>
  <r>
    <x v="192"/>
    <x v="0"/>
    <x v="0"/>
    <x v="0"/>
    <s v="Herhaalconsult"/>
    <d v="2016-10-13T00:00:00"/>
    <x v="4"/>
    <x v="0"/>
    <s v=""/>
    <x v="0"/>
    <x v="0"/>
    <x v="3"/>
    <s v=""/>
  </r>
  <r>
    <x v="193"/>
    <x v="0"/>
    <x v="0"/>
    <x v="0"/>
    <s v="Herhaalconsult"/>
    <d v="2016-01-05T00:00:00"/>
    <x v="0"/>
    <x v="0"/>
    <s v=""/>
    <x v="0"/>
    <x v="0"/>
    <x v="2"/>
    <s v=""/>
  </r>
  <r>
    <x v="194"/>
    <x v="0"/>
    <x v="0"/>
    <x v="2"/>
    <s v="eerste consult"/>
    <d v="2016-11-04T00:00:00"/>
    <x v="10"/>
    <x v="0"/>
    <s v=""/>
    <x v="0"/>
    <x v="0"/>
    <x v="0"/>
    <s v=""/>
  </r>
  <r>
    <x v="195"/>
    <x v="0"/>
    <x v="0"/>
    <x v="2"/>
    <s v="eerste consult"/>
    <d v="2016-05-19T00:00:00"/>
    <x v="14"/>
    <x v="0"/>
    <s v=""/>
    <x v="0"/>
    <x v="0"/>
    <x v="3"/>
    <s v=""/>
  </r>
  <r>
    <x v="196"/>
    <x v="0"/>
    <x v="0"/>
    <x v="0"/>
    <s v="Herhaalconsult"/>
    <d v="2016-07-13T00:00:00"/>
    <x v="4"/>
    <x v="0"/>
    <s v=""/>
    <x v="0"/>
    <x v="0"/>
    <x v="4"/>
    <s v=""/>
  </r>
  <r>
    <x v="197"/>
    <x v="0"/>
    <x v="0"/>
    <x v="2"/>
    <s v="eerste consult"/>
    <d v="2016-01-12T00:00:00"/>
    <x v="6"/>
    <x v="0"/>
    <s v=""/>
    <x v="0"/>
    <x v="0"/>
    <x v="2"/>
    <s v=""/>
  </r>
  <r>
    <x v="198"/>
    <x v="0"/>
    <x v="0"/>
    <x v="0"/>
    <s v="Herhaalconsult"/>
    <d v="2016-04-20T00:00:00"/>
    <x v="2"/>
    <x v="0"/>
    <s v=""/>
    <x v="0"/>
    <x v="0"/>
    <x v="4"/>
    <s v=""/>
  </r>
  <r>
    <x v="199"/>
    <x v="0"/>
    <x v="0"/>
    <x v="0"/>
    <s v="Herhaalconsult"/>
    <d v="2016-01-11T00:00:00"/>
    <x v="0"/>
    <x v="0"/>
    <s v=""/>
    <x v="0"/>
    <x v="0"/>
    <x v="1"/>
    <s v=""/>
  </r>
  <r>
    <x v="199"/>
    <x v="0"/>
    <x v="0"/>
    <x v="0"/>
    <s v="Herhaalconsult"/>
    <d v="2016-12-23T00:00:00"/>
    <x v="0"/>
    <x v="0"/>
    <s v=""/>
    <x v="0"/>
    <x v="0"/>
    <x v="0"/>
    <s v=""/>
  </r>
  <r>
    <x v="200"/>
    <x v="0"/>
    <x v="0"/>
    <x v="0"/>
    <s v="Herhaalconsult"/>
    <d v="2016-05-10T00:00:00"/>
    <x v="5"/>
    <x v="0"/>
    <s v=""/>
    <x v="0"/>
    <x v="0"/>
    <x v="2"/>
    <s v=""/>
  </r>
  <r>
    <x v="201"/>
    <x v="0"/>
    <x v="0"/>
    <x v="0"/>
    <s v="Herhaalconsult"/>
    <d v="2016-03-10T00:00:00"/>
    <x v="2"/>
    <x v="0"/>
    <s v=""/>
    <x v="0"/>
    <x v="0"/>
    <x v="3"/>
    <s v=""/>
  </r>
  <r>
    <x v="201"/>
    <x v="0"/>
    <x v="0"/>
    <x v="0"/>
    <s v="Herhaalconsult"/>
    <d v="2016-11-15T00:00:00"/>
    <x v="2"/>
    <x v="0"/>
    <s v=""/>
    <x v="0"/>
    <x v="0"/>
    <x v="2"/>
    <s v=""/>
  </r>
  <r>
    <x v="202"/>
    <x v="0"/>
    <x v="0"/>
    <x v="2"/>
    <s v="eerste consult"/>
    <d v="2016-04-04T00:00:00"/>
    <x v="0"/>
    <x v="0"/>
    <s v=""/>
    <x v="0"/>
    <x v="0"/>
    <x v="1"/>
    <s v=""/>
  </r>
  <r>
    <x v="203"/>
    <x v="0"/>
    <x v="1"/>
    <x v="1"/>
    <s v="operatieve activiteit"/>
    <d v="2016-01-27T00:00:00"/>
    <x v="9"/>
    <x v="1"/>
    <d v="2016-01-27T00:00:00"/>
    <x v="1"/>
    <x v="0"/>
    <x v="4"/>
    <n v="0"/>
  </r>
  <r>
    <x v="203"/>
    <x v="0"/>
    <x v="0"/>
    <x v="0"/>
    <s v="Herhaalconsult"/>
    <d v="2016-02-12T00:00:00"/>
    <x v="15"/>
    <x v="0"/>
    <d v="2016-01-27T00:00:00"/>
    <x v="1"/>
    <x v="1"/>
    <x v="0"/>
    <n v="-16"/>
  </r>
  <r>
    <x v="204"/>
    <x v="0"/>
    <x v="0"/>
    <x v="0"/>
    <s v="Herhaalconsult"/>
    <d v="2016-04-11T00:00:00"/>
    <x v="15"/>
    <x v="0"/>
    <s v=""/>
    <x v="0"/>
    <x v="0"/>
    <x v="1"/>
    <s v=""/>
  </r>
  <r>
    <x v="205"/>
    <x v="0"/>
    <x v="0"/>
    <x v="2"/>
    <s v="eerste consult"/>
    <d v="2016-10-20T00:00:00"/>
    <x v="1"/>
    <x v="0"/>
    <s v=""/>
    <x v="0"/>
    <x v="0"/>
    <x v="3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23" dataPosition="0" applyNumberFormats="0" applyBorderFormats="0" applyFontFormats="0" applyPatternFormats="0" applyAlignmentFormats="0" applyWidthHeightFormats="1" dataCaption="Waarden" updatedVersion="6" minRefreshableVersion="3" colGrandTotals="0" itemPrintTitles="1" createdVersion="6" indent="0" outline="1" outlineData="1" multipleFieldFilters="0">
  <location ref="A39:C43" firstHeaderRow="1" firstDataRow="2" firstDataCol="1" rowPageCount="1" colPageCount="1"/>
  <pivotFields count="13">
    <pivotField subtotalTop="0" showAll="0" sortType="ascending"/>
    <pivotField showAll="0"/>
    <pivotField subtotalTop="0" showAll="0"/>
    <pivotField axis="axisPage" subtotalTop="0" showAll="0">
      <items count="4">
        <item x="1"/>
        <item x="0"/>
        <item x="2"/>
        <item t="default"/>
      </items>
    </pivotField>
    <pivotField dataField="1" subtotalTop="0"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ubtotalTop="0" showAll="0"/>
    <pivotField subtotalTop="0" showAll="0"/>
    <pivotField subtotalTop="0" showAll="0"/>
    <pivotField subtotalTop="0" showAll="0"/>
    <pivotField axis="axisCol" showAll="0">
      <items count="3">
        <item x="0"/>
        <item x="1"/>
        <item t="default"/>
      </items>
    </pivotField>
    <pivotField axis="axisRow" subtotalTop="0" showAll="0">
      <items count="3">
        <item x="0"/>
        <item x="1"/>
        <item t="default"/>
      </items>
    </pivotField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2">
    <i>
      <x/>
    </i>
    <i>
      <x v="1"/>
    </i>
  </colItems>
  <pageFields count="1">
    <pageField fld="3" item="1" hier="-1"/>
  </pageFields>
  <dataFields count="1">
    <dataField name="Aantal zorgactiviteiten" fld="4" subtotal="count" baseField="2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Draaitabel3" cacheId="23" applyNumberFormats="0" applyBorderFormats="0" applyFontFormats="0" applyPatternFormats="0" applyAlignmentFormats="0" applyWidthHeightFormats="1" dataCaption="Waarden" updatedVersion="6" minRefreshableVersion="3" itemPrintTitles="1" createdVersion="6" indent="0" outline="1" outlineData="1" multipleFieldFilters="0">
  <location ref="A7:B10" firstHeaderRow="1" firstDataRow="1" firstDataCol="1" rowPageCount="1" colPageCount="1"/>
  <pivotFields count="13">
    <pivotField subtotalTop="0" showAll="0" sortType="ascending"/>
    <pivotField showAll="0"/>
    <pivotField axis="axisPage" subtotalTop="0" showAll="0">
      <items count="3">
        <item x="0"/>
        <item x="1"/>
        <item t="default"/>
      </items>
    </pivotField>
    <pivotField axis="axisRow" subtotalTop="0" showAll="0">
      <items count="4">
        <item x="1"/>
        <item x="0"/>
        <item x="2"/>
        <item t="default"/>
      </items>
    </pivotField>
    <pivotField dataField="1" subtotalTop="0"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ubtotalTop="0" showAll="0"/>
    <pivotField subtotalTop="0" showAll="0"/>
    <pivotField subtotalTop="0" showAll="0"/>
    <pivotField subtotalTop="0" showAll="0"/>
    <pivotField showAll="0"/>
    <pivotField subtotalTop="0" showAll="0"/>
    <pivotField showAll="0"/>
    <pivotField showAll="0"/>
  </pivotFields>
  <rowFields count="1">
    <field x="3"/>
  </rowFields>
  <rowItems count="3">
    <i>
      <x v="1"/>
    </i>
    <i>
      <x v="2"/>
    </i>
    <i t="grand">
      <x/>
    </i>
  </rowItems>
  <colItems count="1">
    <i/>
  </colItems>
  <pageFields count="1">
    <pageField fld="2" item="0" hier="-1"/>
  </pageFields>
  <dataFields count="1">
    <dataField name="Aantal zorgactiviteiten" fld="4" subtotal="count" baseField="2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Draaitabel1" cacheId="23" applyNumberFormats="0" applyBorderFormats="0" applyFontFormats="0" applyPatternFormats="0" applyAlignmentFormats="0" applyWidthHeightFormats="1" dataCaption="Waarden" updatedVersion="6" minRefreshableVersion="3" itemPrintTitles="1" createdVersion="6" indent="0" outline="1" outlineData="1" multipleFieldFilters="0" chartFormat="1" rowHeaderCaption="Weekdag" colHeaderCaption="Verrichting">
  <location ref="A8:D15" firstHeaderRow="1" firstDataRow="2" firstDataCol="1" rowPageCount="1" colPageCount="1"/>
  <pivotFields count="13">
    <pivotField subtotalTop="0" showAll="0" sortType="ascending"/>
    <pivotField showAll="0"/>
    <pivotField axis="axisPage" subtotalTop="0" showAll="0">
      <items count="3">
        <item x="0"/>
        <item x="1"/>
        <item t="default"/>
      </items>
    </pivotField>
    <pivotField axis="axisCol" subtotalTop="0" showAll="0">
      <items count="4">
        <item x="1"/>
        <item x="2"/>
        <item x="0"/>
        <item t="default"/>
      </items>
    </pivotField>
    <pivotField dataField="1" subtotalTop="0"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ubtotalTop="0" showAll="0"/>
    <pivotField subtotalTop="0" showAll="0"/>
    <pivotField subtotalTop="0" showAll="0"/>
    <pivotField subtotalTop="0" showAll="0"/>
    <pivotField showAll="0"/>
    <pivotField subtotalTop="0" showAll="0"/>
    <pivotField axis="axisRow" showAll="0">
      <items count="7">
        <item x="1"/>
        <item x="2"/>
        <item x="4"/>
        <item x="3"/>
        <item x="0"/>
        <item x="5"/>
        <item t="default"/>
      </items>
    </pivotField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3">
    <i>
      <x v="1"/>
    </i>
    <i>
      <x v="2"/>
    </i>
    <i t="grand">
      <x/>
    </i>
  </colItems>
  <pageFields count="1">
    <pageField fld="2" item="0" hier="-1"/>
  </pageFields>
  <dataFields count="1">
    <dataField name="Aantal zorgactiviteiten" fld="4" subtotal="count" baseField="2" baseItem="2" numFmtId="3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Draaitabel2" cacheId="23" applyNumberFormats="0" applyBorderFormats="0" applyFontFormats="0" applyPatternFormats="0" applyAlignmentFormats="0" applyWidthHeightFormats="1" dataCaption="Waarden" updatedVersion="6" minRefreshableVersion="3" rowGrandTotals="0" colGrandTotals="0" itemPrintTitles="1" createdVersion="6" indent="0" outline="1" outlineData="1" multipleFieldFilters="0" chartFormat="1" rowHeaderCaption="Weekdag" colHeaderCaption="Verrichting">
  <location ref="A23:E27" firstHeaderRow="1" firstDataRow="3" firstDataCol="1" rowPageCount="2" colPageCount="1"/>
  <pivotFields count="13">
    <pivotField subtotalTop="0" showAll="0" sortType="ascending"/>
    <pivotField showAll="0"/>
    <pivotField axis="axisPage" subtotalTop="0" showAll="0">
      <items count="3">
        <item x="0"/>
        <item x="1"/>
        <item t="default"/>
      </items>
    </pivotField>
    <pivotField axis="axisRow" subtotalTop="0" showAll="0">
      <items count="4">
        <item x="1"/>
        <item x="2"/>
        <item x="0"/>
        <item t="default"/>
      </items>
    </pivotField>
    <pivotField dataField="1" subtotalTop="0" showAll="0"/>
    <pivotField numFmtId="14" subtotalTop="0" showAll="0"/>
    <pivotField subtotalTop="0" showAll="0"/>
    <pivotField subtotalTop="0" showAll="0"/>
    <pivotField subtotalTop="0" showAll="0"/>
    <pivotField axis="axisPage" showAll="0">
      <items count="3">
        <item x="1"/>
        <item x="0"/>
        <item t="default"/>
      </items>
    </pivotField>
    <pivotField axis="axisCol" subtotalTop="0" showAll="0">
      <items count="3">
        <item x="0"/>
        <item x="1"/>
        <item t="default"/>
      </items>
    </pivotField>
    <pivotField showAll="0"/>
    <pivotField dataField="1" showAll="0"/>
  </pivotFields>
  <rowFields count="1">
    <field x="3"/>
  </rowFields>
  <rowItems count="2">
    <i>
      <x v="1"/>
    </i>
    <i>
      <x v="2"/>
    </i>
  </rowItems>
  <colFields count="2">
    <field x="10"/>
    <field x="-2"/>
  </colFields>
  <colItems count="4">
    <i>
      <x/>
      <x/>
    </i>
    <i r="1" i="1">
      <x v="1"/>
    </i>
    <i>
      <x v="1"/>
      <x/>
    </i>
    <i r="1" i="1">
      <x v="1"/>
    </i>
  </colItems>
  <pageFields count="2">
    <pageField fld="2" item="0" hier="-1"/>
    <pageField fld="9" item="0" hier="-1"/>
  </pageFields>
  <dataFields count="2">
    <dataField name="Dagen tot bepalende" fld="12" subtotal="average" baseField="2" baseItem="1" numFmtId="1"/>
    <dataField name="Aantal" fld="4" subtotal="count" baseField="3" baseItem="1" numFmtId="3"/>
  </dataFields>
  <formats count="3">
    <format dxfId="12">
      <pivotArea field="3" type="button" dataOnly="0" labelOnly="1" outline="0" axis="axisRow" fieldPosition="0"/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0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Draaitabel1" cacheId="23" applyNumberFormats="0" applyBorderFormats="0" applyFontFormats="0" applyPatternFormats="0" applyAlignmentFormats="0" applyWidthHeightFormats="1" dataCaption="Waarden" updatedVersion="6" minRefreshableVersion="3" rowGrandTotals="0" colGrandTotals="0" itemPrintTitles="1" createdVersion="6" indent="0" outline="1" outlineData="1" multipleFieldFilters="0" chartFormat="1">
  <location ref="A9:C27" firstHeaderRow="1" firstDataRow="2" firstDataCol="1" rowPageCount="1" colPageCount="1"/>
  <pivotFields count="13">
    <pivotField subtotalTop="0" showAll="0" sortType="ascending"/>
    <pivotField showAll="0"/>
    <pivotField axis="axisPage" subtotalTop="0" showAll="0">
      <items count="3">
        <item x="0"/>
        <item x="1"/>
        <item t="default"/>
      </items>
    </pivotField>
    <pivotField axis="axisCol" subtotalTop="0" showAll="0">
      <items count="4">
        <item x="1"/>
        <item x="0"/>
        <item x="2"/>
        <item t="default"/>
      </items>
    </pivotField>
    <pivotField dataField="1" subtotalTop="0"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ubtotalTop="0" showAll="0"/>
    <pivotField axis="axisRow" subtotalTop="0" showAll="0" sortType="descending">
      <items count="18">
        <item x="6"/>
        <item x="4"/>
        <item x="12"/>
        <item x="2"/>
        <item x="11"/>
        <item x="14"/>
        <item x="5"/>
        <item x="0"/>
        <item x="13"/>
        <item x="1"/>
        <item x="3"/>
        <item x="7"/>
        <item x="10"/>
        <item x="9"/>
        <item x="15"/>
        <item x="16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howAll="0"/>
    <pivotField subtotalTop="0" showAll="0"/>
    <pivotField showAll="0"/>
    <pivotField showAll="0"/>
  </pivotFields>
  <rowFields count="1">
    <field x="6"/>
  </rowFields>
  <rowItems count="17">
    <i>
      <x v="3"/>
    </i>
    <i>
      <x v="7"/>
    </i>
    <i>
      <x v="12"/>
    </i>
    <i>
      <x v="1"/>
    </i>
    <i>
      <x v="8"/>
    </i>
    <i>
      <x v="6"/>
    </i>
    <i>
      <x v="10"/>
    </i>
    <i>
      <x v="9"/>
    </i>
    <i>
      <x/>
    </i>
    <i>
      <x v="11"/>
    </i>
    <i>
      <x v="5"/>
    </i>
    <i>
      <x v="14"/>
    </i>
    <i>
      <x v="16"/>
    </i>
    <i>
      <x v="4"/>
    </i>
    <i>
      <x v="2"/>
    </i>
    <i>
      <x v="15"/>
    </i>
    <i>
      <x v="13"/>
    </i>
  </rowItems>
  <colFields count="1">
    <field x="3"/>
  </colFields>
  <colItems count="2">
    <i>
      <x v="1"/>
    </i>
    <i>
      <x v="2"/>
    </i>
  </colItems>
  <pageFields count="1">
    <pageField fld="2" item="0" hier="-1"/>
  </pageFields>
  <dataFields count="1">
    <dataField name="Aantal zorgactiviteiten" fld="4" subtotal="count" baseField="2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Draaitabel2" cacheId="23" dataPosition="0" applyNumberFormats="0" applyBorderFormats="0" applyFontFormats="0" applyPatternFormats="0" applyAlignmentFormats="0" applyWidthHeightFormats="1" dataCaption="Waarden" updatedVersion="6" minRefreshableVersion="3" colGrandTotals="0" itemPrintTitles="1" createdVersion="6" indent="0" outline="1" outlineData="1" multipleFieldFilters="0" chartFormat="1" rowHeaderCaption="Uitvoerende:" colHeaderCaption="Patient met bepalende verrichting?">
  <location ref="F9:H56" firstHeaderRow="1" firstDataRow="2" firstDataCol="1" rowPageCount="1" colPageCount="1"/>
  <pivotFields count="13">
    <pivotField subtotalTop="0" showAll="0" sortType="ascending"/>
    <pivotField showAll="0"/>
    <pivotField subtotalTop="0" showAll="0"/>
    <pivotField axis="axisPage" subtotalTop="0" showAll="0">
      <items count="4">
        <item x="1"/>
        <item x="0"/>
        <item x="2"/>
        <item t="default"/>
      </items>
    </pivotField>
    <pivotField dataField="1" subtotalTop="0"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ubtotalTop="0" showAll="0"/>
    <pivotField axis="axisRow" subtotalTop="0" showAll="0" sortType="descending" defaultSubtotal="0">
      <items count="17">
        <item x="6"/>
        <item x="4"/>
        <item x="12"/>
        <item x="2"/>
        <item x="11"/>
        <item x="14"/>
        <item x="5"/>
        <item x="0"/>
        <item x="13"/>
        <item x="1"/>
        <item x="3"/>
        <item x="7"/>
        <item x="10"/>
        <item x="9"/>
        <item x="15"/>
        <item x="16"/>
        <item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axis="axisCol" showAll="0">
      <items count="3">
        <item x="1"/>
        <item x="0"/>
        <item t="default"/>
      </items>
    </pivotField>
    <pivotField axis="axisRow" subtotalTop="0" showAll="0" sortType="descending">
      <items count="3">
        <item x="0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9" count="1" selected="0">
              <x v="1"/>
            </reference>
          </references>
        </pivotArea>
      </autoSortScope>
    </pivotField>
    <pivotField showAll="0"/>
    <pivotField showAll="0"/>
  </pivotFields>
  <rowFields count="2">
    <field x="6"/>
    <field x="10"/>
  </rowFields>
  <rowItems count="46">
    <i>
      <x v="3"/>
    </i>
    <i r="1">
      <x/>
    </i>
    <i r="1">
      <x v="1"/>
    </i>
    <i>
      <x v="7"/>
    </i>
    <i r="1">
      <x/>
    </i>
    <i r="1">
      <x v="1"/>
    </i>
    <i>
      <x v="12"/>
    </i>
    <i r="1">
      <x/>
    </i>
    <i r="1">
      <x v="1"/>
    </i>
    <i>
      <x v="1"/>
    </i>
    <i r="1">
      <x/>
    </i>
    <i r="1">
      <x v="1"/>
    </i>
    <i>
      <x v="10"/>
    </i>
    <i r="1">
      <x/>
    </i>
    <i r="1">
      <x v="1"/>
    </i>
    <i>
      <x v="8"/>
    </i>
    <i r="1">
      <x/>
    </i>
    <i r="1">
      <x v="1"/>
    </i>
    <i>
      <x v="6"/>
    </i>
    <i r="1">
      <x/>
    </i>
    <i r="1">
      <x v="1"/>
    </i>
    <i>
      <x/>
    </i>
    <i r="1">
      <x/>
    </i>
    <i>
      <x v="14"/>
    </i>
    <i r="1">
      <x/>
    </i>
    <i r="1">
      <x v="1"/>
    </i>
    <i>
      <x v="9"/>
    </i>
    <i r="1">
      <x/>
    </i>
    <i r="1">
      <x v="1"/>
    </i>
    <i>
      <x v="11"/>
    </i>
    <i r="1">
      <x/>
    </i>
    <i r="1">
      <x v="1"/>
    </i>
    <i>
      <x v="16"/>
    </i>
    <i r="1">
      <x/>
    </i>
    <i>
      <x v="5"/>
    </i>
    <i r="1">
      <x/>
    </i>
    <i r="1">
      <x v="1"/>
    </i>
    <i>
      <x v="4"/>
    </i>
    <i r="1">
      <x/>
    </i>
    <i>
      <x v="15"/>
    </i>
    <i r="1">
      <x/>
    </i>
    <i>
      <x v="13"/>
    </i>
    <i r="1">
      <x/>
    </i>
    <i>
      <x v="2"/>
    </i>
    <i r="1">
      <x/>
    </i>
    <i t="grand">
      <x/>
    </i>
  </rowItems>
  <colFields count="1">
    <field x="9"/>
  </colFields>
  <colItems count="2">
    <i>
      <x/>
    </i>
    <i>
      <x v="1"/>
    </i>
  </colItems>
  <pageFields count="1">
    <pageField fld="3" item="1" hier="-1"/>
  </pageFields>
  <dataFields count="1">
    <dataField name="Aantal zorgactiviteiten" fld="4" subtotal="count" baseField="2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Draaitabel1" cacheId="23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A4:C40" firstHeaderRow="1" firstDataRow="1" firstDataCol="2" rowPageCount="1" colPageCount="1"/>
  <pivotFields count="13">
    <pivotField axis="axisRow" compact="0" outline="0" subtotalTop="0" showAll="0" sortType="ascending" defaultSubtota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</items>
    </pivotField>
    <pivotField axis="axisRow" compact="0" outline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numFmtId="14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howAll="0"/>
    <pivotField compact="0" outline="0" subtotalTop="0" showAll="0"/>
    <pivotField compact="0" outline="0" showAll="0"/>
    <pivotField compact="0" outline="0" showAll="0"/>
  </pivotFields>
  <rowFields count="2">
    <field x="0"/>
    <field x="1"/>
  </rowFields>
  <rowItems count="36">
    <i>
      <x v="2"/>
      <x/>
    </i>
    <i>
      <x v="3"/>
      <x/>
    </i>
    <i>
      <x v="10"/>
      <x/>
    </i>
    <i>
      <x v="11"/>
      <x/>
    </i>
    <i>
      <x v="21"/>
      <x/>
    </i>
    <i>
      <x v="27"/>
      <x/>
    </i>
    <i>
      <x v="32"/>
      <x/>
    </i>
    <i>
      <x v="34"/>
      <x/>
    </i>
    <i>
      <x v="35"/>
      <x/>
    </i>
    <i>
      <x v="45"/>
      <x/>
    </i>
    <i>
      <x v="46"/>
      <x/>
    </i>
    <i>
      <x v="47"/>
      <x/>
    </i>
    <i>
      <x v="50"/>
      <x/>
    </i>
    <i>
      <x v="54"/>
      <x/>
    </i>
    <i>
      <x v="65"/>
      <x/>
    </i>
    <i>
      <x v="70"/>
      <x/>
    </i>
    <i>
      <x v="83"/>
      <x/>
    </i>
    <i>
      <x v="91"/>
      <x/>
    </i>
    <i>
      <x v="94"/>
      <x/>
    </i>
    <i>
      <x v="96"/>
      <x/>
    </i>
    <i>
      <x v="105"/>
      <x/>
    </i>
    <i>
      <x v="113"/>
      <x/>
    </i>
    <i>
      <x v="119"/>
      <x/>
    </i>
    <i>
      <x v="126"/>
      <x/>
    </i>
    <i>
      <x v="130"/>
      <x/>
    </i>
    <i>
      <x v="155"/>
      <x/>
    </i>
    <i>
      <x v="156"/>
      <x/>
    </i>
    <i>
      <x v="159"/>
      <x/>
    </i>
    <i>
      <x v="161"/>
      <x/>
    </i>
    <i>
      <x v="167"/>
      <x/>
    </i>
    <i>
      <x v="170"/>
      <x/>
    </i>
    <i>
      <x v="172"/>
      <x/>
    </i>
    <i>
      <x v="179"/>
      <x/>
    </i>
    <i>
      <x v="180"/>
      <x/>
    </i>
    <i>
      <x v="186"/>
      <x/>
    </i>
    <i>
      <x v="203"/>
      <x/>
    </i>
  </rowItems>
  <colItems count="1">
    <i/>
  </colItems>
  <pageFields count="1">
    <pageField fld="7" item="1" hier="-1"/>
  </pageFields>
  <dataFields count="1">
    <dataField name="Min van Uitvoeringsdatum" fld="5" subtotal="min" baseField="0" baseItem="1" numFmtId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Draaitabel5" cacheId="23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>
  <location ref="E4:F154" firstHeaderRow="1" firstDataRow="1" firstDataCol="1" rowPageCount="2" colPageCount="1"/>
  <pivotFields count="13">
    <pivotField axis="axisRow" subtotalTop="0" showAll="0" sortType="ascending">
      <items count="2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t="default"/>
      </items>
    </pivotField>
    <pivotField showAll="0"/>
    <pivotField subtotalTop="0" showAll="0"/>
    <pivotField axis="axisPage" subtotalTop="0" showAll="0">
      <items count="4">
        <item x="1"/>
        <item x="0"/>
        <item x="2"/>
        <item t="default"/>
      </items>
    </pivotField>
    <pivotField subtotalTop="0" showAll="0"/>
    <pivotField numFmtId="14" subtotalTop="0" showAll="0"/>
    <pivotField subtotalTop="0" showAll="0"/>
    <pivotField axis="axisPage" subtotalTop="0" showAll="0">
      <items count="3">
        <item x="0"/>
        <item x="1"/>
        <item t="default"/>
      </items>
    </pivotField>
    <pivotField dataField="1" subtotalTop="0" showAll="0"/>
    <pivotField showAll="0"/>
    <pivotField subtotalTop="0" showAll="0"/>
    <pivotField showAll="0"/>
    <pivotField showAll="0"/>
  </pivotFields>
  <rowFields count="1">
    <field x="0"/>
  </rowFields>
  <rowItems count="150">
    <i>
      <x/>
    </i>
    <i>
      <x v="1"/>
    </i>
    <i>
      <x v="2"/>
    </i>
    <i>
      <x v="3"/>
    </i>
    <i>
      <x v="6"/>
    </i>
    <i>
      <x v="7"/>
    </i>
    <i>
      <x v="9"/>
    </i>
    <i>
      <x v="10"/>
    </i>
    <i>
      <x v="11"/>
    </i>
    <i>
      <x v="12"/>
    </i>
    <i>
      <x v="13"/>
    </i>
    <i>
      <x v="15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5"/>
    </i>
    <i>
      <x v="77"/>
    </i>
    <i>
      <x v="78"/>
    </i>
    <i>
      <x v="81"/>
    </i>
    <i>
      <x v="82"/>
    </i>
    <i>
      <x v="83"/>
    </i>
    <i>
      <x v="85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2"/>
    </i>
    <i>
      <x v="103"/>
    </i>
    <i>
      <x v="104"/>
    </i>
    <i>
      <x v="105"/>
    </i>
    <i>
      <x v="106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8"/>
    </i>
    <i>
      <x v="119"/>
    </i>
    <i>
      <x v="120"/>
    </i>
    <i>
      <x v="121"/>
    </i>
    <i>
      <x v="122"/>
    </i>
    <i>
      <x v="124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5"/>
    </i>
    <i>
      <x v="138"/>
    </i>
    <i>
      <x v="139"/>
    </i>
    <i>
      <x v="140"/>
    </i>
    <i>
      <x v="142"/>
    </i>
    <i>
      <x v="145"/>
    </i>
    <i>
      <x v="146"/>
    </i>
    <i>
      <x v="147"/>
    </i>
    <i>
      <x v="148"/>
    </i>
    <i>
      <x v="149"/>
    </i>
    <i>
      <x v="152"/>
    </i>
    <i>
      <x v="153"/>
    </i>
    <i>
      <x v="154"/>
    </i>
    <i>
      <x v="157"/>
    </i>
    <i>
      <x v="158"/>
    </i>
    <i>
      <x v="159"/>
    </i>
    <i>
      <x v="160"/>
    </i>
    <i>
      <x v="161"/>
    </i>
    <i>
      <x v="165"/>
    </i>
    <i>
      <x v="166"/>
    </i>
    <i>
      <x v="167"/>
    </i>
    <i>
      <x v="169"/>
    </i>
    <i>
      <x v="170"/>
    </i>
    <i>
      <x v="171"/>
    </i>
    <i>
      <x v="172"/>
    </i>
    <i>
      <x v="173"/>
    </i>
    <i>
      <x v="176"/>
    </i>
    <i>
      <x v="177"/>
    </i>
    <i>
      <x v="178"/>
    </i>
    <i>
      <x v="179"/>
    </i>
    <i>
      <x v="180"/>
    </i>
    <i>
      <x v="181"/>
    </i>
    <i>
      <x v="183"/>
    </i>
    <i>
      <x v="184"/>
    </i>
    <i>
      <x v="185"/>
    </i>
    <i>
      <x v="186"/>
    </i>
    <i>
      <x v="188"/>
    </i>
    <i>
      <x v="189"/>
    </i>
    <i>
      <x v="190"/>
    </i>
    <i>
      <x v="191"/>
    </i>
    <i>
      <x v="192"/>
    </i>
    <i>
      <x v="193"/>
    </i>
    <i>
      <x v="196"/>
    </i>
    <i>
      <x v="198"/>
    </i>
    <i>
      <x v="199"/>
    </i>
    <i>
      <x v="200"/>
    </i>
    <i>
      <x v="201"/>
    </i>
    <i>
      <x v="203"/>
    </i>
    <i>
      <x v="204"/>
    </i>
  </rowItems>
  <colItems count="1">
    <i/>
  </colItems>
  <pageFields count="2">
    <pageField fld="7" hier="-1"/>
    <pageField fld="3" item="1" hier="-1"/>
  </pageFields>
  <dataFields count="1">
    <dataField name="Min van Datum bepalend" fld="8" subtotal="min" baseField="0" baseItem="0" numFmtId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Draaitabel2" cacheId="23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>
  <location ref="H6:I209" firstHeaderRow="1" firstDataRow="1" firstDataCol="1" rowPageCount="1" colPageCount="1"/>
  <pivotFields count="13">
    <pivotField axis="axisRow" subtotalTop="0" showAll="0" sortType="ascending">
      <items count="2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t="default"/>
      </items>
    </pivotField>
    <pivotField showAll="0"/>
    <pivotField axis="axisPage" subtotalTop="0" showAll="0">
      <items count="3">
        <item x="0"/>
        <item x="1"/>
        <item t="default"/>
      </items>
    </pivotField>
    <pivotField subtotalTop="0" showAll="0"/>
    <pivotField dataField="1" subtotalTop="0" showAll="0"/>
    <pivotField numFmtId="14" subtotalTop="0" showAll="0"/>
    <pivotField subtotalTop="0" showAll="0"/>
    <pivotField subtotalTop="0" showAll="0"/>
    <pivotField subtotalTop="0" showAll="0"/>
    <pivotField showAll="0"/>
    <pivotField subtotalTop="0" showAll="0"/>
    <pivotField showAll="0"/>
    <pivotField showAll="0"/>
  </pivotFields>
  <rowFields count="1">
    <field x="0"/>
  </rowFields>
  <rowItems count="2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</rowItems>
  <colItems count="1">
    <i/>
  </colItems>
  <pageFields count="1">
    <pageField fld="2" item="0" hier="-1"/>
  </pageFields>
  <dataFields count="1">
    <dataField name="Aantal van Zorgactiviteitnaam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BepalendeZPK" displayName="BepalendeZPK" ref="A5:C13" totalsRowShown="0">
  <autoFilter ref="A5:C13"/>
  <tableColumns count="3">
    <tableColumn id="1" name="Code"/>
    <tableColumn id="2" name="Omschrijving"/>
    <tableColumn id="3" name="Bepalend?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DataPoli" displayName="DataPoli" ref="A1:M499" totalsRowShown="0">
  <autoFilter ref="A1:M499"/>
  <sortState ref="A2:M499">
    <sortCondition ref="A2:A499"/>
    <sortCondition ref="F2:F499"/>
  </sortState>
  <tableColumns count="13">
    <tableColumn id="1" name="Uniek patient ID"/>
    <tableColumn id="13" name="Diagnosecode"/>
    <tableColumn id="2" name="Zorgprofielklassecode"/>
    <tableColumn id="3" name="Zorgactiviteitcode"/>
    <tableColumn id="4" name="Zorgactiviteitnaam"/>
    <tableColumn id="5" name="Uitvoeringsdatum" dataDxfId="9"/>
    <tableColumn id="6" name="Uitvoerende" dataCellStyle="Berekening"/>
    <tableColumn id="7" name="Bepalend?" dataDxfId="8" dataCellStyle="Berekening">
      <calculatedColumnFormula>VLOOKUP(DataPoli[[#This Row],[Zorgprofielklassecode]],BepalendeZPK[],3,FALSE)</calculatedColumnFormula>
    </tableColumn>
    <tableColumn id="8" name="Datum bepalend" dataDxfId="7" dataCellStyle="Berekening">
      <calculatedColumnFormula>IFERROR(GETPIVOTDATA("Uitvoeringsdatum",Rekenblad!$A$3,"Uniek patient ID",DataPoli[[#This Row],[Uniek patient ID]],"Diagnosecode",DataPoli[[#This Row],[Diagnosecode]]),"")</calculatedColumnFormula>
    </tableColumn>
    <tableColumn id="10" name="Patient met bepalend?" dataDxfId="6" dataCellStyle="Berekening">
      <calculatedColumnFormula>IF(DataPoli[[#This Row],[Datum bepalend]]="","Nee","Ja")</calculatedColumnFormula>
    </tableColumn>
    <tableColumn id="9" name="Post?" dataDxfId="5" dataCellStyle="Berekening">
      <calculatedColumnFormula>IF(DataPoli[[#This Row],[Uitvoeringsdatum]]&gt;DataPoli[[#This Row],[Datum bepalend]],"post","")</calculatedColumnFormula>
    </tableColumn>
    <tableColumn id="11" name="Weekdag" dataDxfId="4" dataCellStyle="Berekening">
      <calculatedColumnFormula>TEXT(DataPoli[[#This Row],[Uitvoeringsdatum]],"ddd")</calculatedColumnFormula>
    </tableColumn>
    <tableColumn id="12" name="Tijd tot bepalend" dataDxfId="3" dataCellStyle="Berekening">
      <calculatedColumnFormula>IFERROR(DataPoli[[#This Row],[Datum bepalend]]-DataPoli[[#This Row],[Uitvoeringsdatum]],"")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AndreGroenAdvies">
  <a:themeElements>
    <a:clrScheme name="AndreGroenAdvies">
      <a:dk1>
        <a:sysClr val="windowText" lastClr="000000"/>
      </a:dk1>
      <a:lt1>
        <a:sysClr val="window" lastClr="FFFFFF"/>
      </a:lt1>
      <a:dk2>
        <a:srgbClr val="323F4F"/>
      </a:dk2>
      <a:lt2>
        <a:srgbClr val="D8D8D8"/>
      </a:lt2>
      <a:accent1>
        <a:srgbClr val="84C441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FFFF00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ndreGroenAdvies" id="{2F040AA5-5394-43AF-B62B-86A5E56A3D1A}" vid="{45A1EDA4-FC78-4A5D-A1CC-A48D9F42EE7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@andregroenadvies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mailto:andre@andregroenadvies.n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@andregroenadvies.nl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@andregroenadvies.nl" TargetMode="Externa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@andregroenadvies.nl" TargetMode="Externa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I48"/>
  <sheetViews>
    <sheetView showGridLines="0" tabSelected="1" zoomScaleNormal="100" workbookViewId="0">
      <selection activeCell="I2" sqref="I2"/>
    </sheetView>
  </sheetViews>
  <sheetFormatPr defaultRowHeight="15" x14ac:dyDescent="0.25"/>
  <cols>
    <col min="5" max="5" width="19.25" customWidth="1"/>
  </cols>
  <sheetData>
    <row r="1" spans="1:9" ht="31.5" x14ac:dyDescent="0.5">
      <c r="A1" s="1" t="s">
        <v>0</v>
      </c>
      <c r="B1" s="2"/>
      <c r="C1" s="2"/>
      <c r="D1" s="2"/>
      <c r="I1" s="3" t="s">
        <v>120</v>
      </c>
    </row>
    <row r="2" spans="1:9" ht="15.75" x14ac:dyDescent="0.25">
      <c r="A2" s="4" t="s">
        <v>1</v>
      </c>
      <c r="B2" s="5"/>
      <c r="C2" s="5"/>
      <c r="D2" s="5"/>
      <c r="E2" s="5"/>
      <c r="F2" s="2" t="s">
        <v>2</v>
      </c>
    </row>
    <row r="3" spans="1:9" x14ac:dyDescent="0.25">
      <c r="A3" s="2"/>
      <c r="C3" s="2"/>
      <c r="D3" s="2"/>
      <c r="E3" s="2"/>
      <c r="F3" s="6" t="s">
        <v>3</v>
      </c>
    </row>
    <row r="4" spans="1:9" ht="15.75" thickBot="1" x14ac:dyDescent="0.3">
      <c r="A4" s="11" t="s">
        <v>111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7" t="s">
        <v>112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7" t="s">
        <v>113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.75" thickBot="1" x14ac:dyDescent="0.3">
      <c r="A8" s="11" t="s">
        <v>4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5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7" t="s">
        <v>114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9" t="s">
        <v>115</v>
      </c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 t="s">
        <v>29</v>
      </c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12"/>
      <c r="B13" s="32" t="s">
        <v>94</v>
      </c>
      <c r="C13" s="9"/>
      <c r="D13" s="9"/>
      <c r="E13" s="9"/>
      <c r="F13" s="9"/>
      <c r="G13" s="9"/>
      <c r="H13" s="9"/>
      <c r="I13" s="9"/>
    </row>
    <row r="14" spans="1:9" x14ac:dyDescent="0.25">
      <c r="A14" s="12" t="s">
        <v>6</v>
      </c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 t="s">
        <v>7</v>
      </c>
      <c r="B15" s="9"/>
      <c r="C15" s="9"/>
      <c r="D15" s="9"/>
      <c r="E15" s="9"/>
      <c r="F15" s="13" t="s">
        <v>116</v>
      </c>
      <c r="G15" s="9"/>
      <c r="H15" s="9"/>
      <c r="I15" s="9"/>
    </row>
    <row r="16" spans="1:9" x14ac:dyDescent="0.25">
      <c r="A16" s="9" t="s">
        <v>28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 t="s">
        <v>30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 t="s">
        <v>27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 t="s">
        <v>95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96</v>
      </c>
      <c r="B20" s="9"/>
      <c r="C20" s="9"/>
      <c r="D20" s="9"/>
      <c r="E20" s="9"/>
      <c r="F20" s="13" t="s">
        <v>117</v>
      </c>
      <c r="G20" s="9"/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 t="s">
        <v>84</v>
      </c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32" t="s">
        <v>83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9"/>
      <c r="B48" s="9"/>
      <c r="C48" s="9"/>
      <c r="D48" s="9"/>
      <c r="E48" s="9"/>
      <c r="F48" s="9"/>
      <c r="G48" s="9"/>
      <c r="H48" s="9"/>
      <c r="I48" s="9"/>
    </row>
  </sheetData>
  <hyperlinks>
    <hyperlink ref="F3" r:id="rId1"/>
    <hyperlink ref="F15" location="Data!A1" display="linkje"/>
  </hyperlinks>
  <pageMargins left="0.51181102362204722" right="0.59055118110236227" top="0.74803149606299213" bottom="0.74803149606299213" header="0.31496062992125984" footer="0.31496062992125984"/>
  <pageSetup paperSize="9" scale="9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G2" sqref="G2"/>
    </sheetView>
  </sheetViews>
  <sheetFormatPr defaultRowHeight="15" x14ac:dyDescent="0.25"/>
  <cols>
    <col min="2" max="2" width="27.5" bestFit="1" customWidth="1"/>
    <col min="3" max="3" width="11.25" customWidth="1"/>
  </cols>
  <sheetData>
    <row r="1" spans="1:7" ht="32.25" customHeight="1" x14ac:dyDescent="0.5">
      <c r="A1" s="1" t="s">
        <v>0</v>
      </c>
      <c r="B1" s="2"/>
      <c r="C1" s="2"/>
      <c r="D1" s="2"/>
      <c r="G1" s="3" t="s">
        <v>119</v>
      </c>
    </row>
    <row r="2" spans="1:7" ht="15.75" x14ac:dyDescent="0.25">
      <c r="A2" s="4" t="s">
        <v>1</v>
      </c>
      <c r="B2" s="5"/>
      <c r="C2" s="5"/>
      <c r="D2" s="5"/>
      <c r="E2" s="2" t="s">
        <v>2</v>
      </c>
    </row>
    <row r="3" spans="1:7" x14ac:dyDescent="0.25">
      <c r="A3" s="2"/>
      <c r="C3" s="2"/>
      <c r="D3" s="2"/>
      <c r="E3" s="6" t="s">
        <v>3</v>
      </c>
    </row>
    <row r="4" spans="1:7" x14ac:dyDescent="0.25">
      <c r="A4" t="s">
        <v>18</v>
      </c>
      <c r="C4" s="14" t="s">
        <v>31</v>
      </c>
    </row>
    <row r="5" spans="1:7" x14ac:dyDescent="0.25">
      <c r="A5" t="s">
        <v>19</v>
      </c>
      <c r="B5" t="s">
        <v>9</v>
      </c>
      <c r="C5" t="s">
        <v>20</v>
      </c>
    </row>
    <row r="6" spans="1:7" x14ac:dyDescent="0.25">
      <c r="A6">
        <v>1</v>
      </c>
      <c r="B6" t="s">
        <v>10</v>
      </c>
      <c r="C6">
        <v>0</v>
      </c>
    </row>
    <row r="7" spans="1:7" x14ac:dyDescent="0.25">
      <c r="A7">
        <v>2</v>
      </c>
      <c r="B7" t="s">
        <v>11</v>
      </c>
      <c r="C7">
        <v>0</v>
      </c>
    </row>
    <row r="8" spans="1:7" x14ac:dyDescent="0.25">
      <c r="A8">
        <v>3</v>
      </c>
      <c r="B8" t="s">
        <v>12</v>
      </c>
      <c r="C8">
        <v>0</v>
      </c>
    </row>
    <row r="9" spans="1:7" x14ac:dyDescent="0.25">
      <c r="A9">
        <v>4</v>
      </c>
      <c r="B9" t="s">
        <v>13</v>
      </c>
      <c r="C9">
        <v>0</v>
      </c>
    </row>
    <row r="10" spans="1:7" x14ac:dyDescent="0.25">
      <c r="A10">
        <v>5</v>
      </c>
      <c r="B10" t="s">
        <v>14</v>
      </c>
      <c r="C10">
        <v>1</v>
      </c>
    </row>
    <row r="11" spans="1:7" x14ac:dyDescent="0.25">
      <c r="A11">
        <v>6</v>
      </c>
      <c r="B11" t="s">
        <v>15</v>
      </c>
      <c r="C11">
        <v>0</v>
      </c>
    </row>
    <row r="12" spans="1:7" x14ac:dyDescent="0.25">
      <c r="A12">
        <v>7</v>
      </c>
      <c r="B12" t="s">
        <v>16</v>
      </c>
      <c r="C12">
        <v>0</v>
      </c>
    </row>
    <row r="13" spans="1:7" x14ac:dyDescent="0.25">
      <c r="A13">
        <v>16</v>
      </c>
      <c r="B13" t="s">
        <v>17</v>
      </c>
      <c r="C13">
        <v>0</v>
      </c>
    </row>
  </sheetData>
  <hyperlinks>
    <hyperlink ref="E3" r:id="rId1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45" sqref="A45"/>
    </sheetView>
  </sheetViews>
  <sheetFormatPr defaultRowHeight="15" x14ac:dyDescent="0.25"/>
  <cols>
    <col min="1" max="1" width="21.375" customWidth="1"/>
    <col min="2" max="2" width="20" bestFit="1" customWidth="1"/>
    <col min="4" max="4" width="18.625" customWidth="1"/>
    <col min="5" max="5" width="5.25" bestFit="1" customWidth="1"/>
  </cols>
  <sheetData>
    <row r="1" spans="1:6" ht="31.5" customHeight="1" x14ac:dyDescent="0.5">
      <c r="A1" s="1" t="s">
        <v>0</v>
      </c>
      <c r="B1" s="2"/>
      <c r="C1" s="2"/>
      <c r="D1" s="2"/>
      <c r="F1" s="3" t="s">
        <v>118</v>
      </c>
    </row>
    <row r="2" spans="1:6" ht="15.75" x14ac:dyDescent="0.25">
      <c r="A2" s="4" t="s">
        <v>1</v>
      </c>
      <c r="B2" s="5"/>
      <c r="C2" s="5"/>
      <c r="D2" s="2" t="s">
        <v>2</v>
      </c>
    </row>
    <row r="3" spans="1:6" x14ac:dyDescent="0.25">
      <c r="A3" s="2"/>
      <c r="C3" s="2"/>
      <c r="D3" s="6" t="s">
        <v>3</v>
      </c>
    </row>
    <row r="4" spans="1:6" ht="18" thickBot="1" x14ac:dyDescent="0.35">
      <c r="A4" s="30" t="s">
        <v>61</v>
      </c>
      <c r="B4" s="30"/>
      <c r="C4" s="30"/>
      <c r="D4" s="30"/>
      <c r="E4" s="30"/>
      <c r="F4" s="30"/>
    </row>
    <row r="5" spans="1:6" ht="15.75" thickTop="1" x14ac:dyDescent="0.25">
      <c r="A5" s="16" t="s">
        <v>8</v>
      </c>
      <c r="B5" s="17">
        <v>1</v>
      </c>
    </row>
    <row r="7" spans="1:6" x14ac:dyDescent="0.25">
      <c r="A7" s="16" t="s">
        <v>50</v>
      </c>
      <c r="B7" t="s">
        <v>63</v>
      </c>
    </row>
    <row r="8" spans="1:6" x14ac:dyDescent="0.25">
      <c r="A8" s="17">
        <v>190013</v>
      </c>
      <c r="B8" s="20">
        <v>331</v>
      </c>
    </row>
    <row r="9" spans="1:6" x14ac:dyDescent="0.25">
      <c r="A9" s="17">
        <v>190060</v>
      </c>
      <c r="B9" s="20">
        <v>94</v>
      </c>
    </row>
    <row r="10" spans="1:6" x14ac:dyDescent="0.25">
      <c r="A10" s="17" t="s">
        <v>51</v>
      </c>
      <c r="B10" s="20">
        <v>425</v>
      </c>
    </row>
    <row r="12" spans="1:6" x14ac:dyDescent="0.25">
      <c r="A12" t="s">
        <v>62</v>
      </c>
      <c r="B12" s="21">
        <f>GETPIVOTDATA("Zorgactiviteitnaam",$A$7,"Zorgactiviteitcode",190013)/GETPIVOTDATA("Zorgactiviteitnaam",$A$7,"Zorgactiviteitcode",190060)</f>
        <v>3.521276595744681</v>
      </c>
    </row>
    <row r="13" spans="1:6" x14ac:dyDescent="0.25">
      <c r="A13" t="s">
        <v>68</v>
      </c>
      <c r="B13" s="20">
        <f>COUNTA(Rekenblad!H:H)-3</f>
        <v>203</v>
      </c>
    </row>
    <row r="14" spans="1:6" x14ac:dyDescent="0.25">
      <c r="B14" s="20"/>
    </row>
    <row r="15" spans="1:6" x14ac:dyDescent="0.25">
      <c r="A15" s="31" t="s">
        <v>64</v>
      </c>
      <c r="B15" s="31"/>
      <c r="C15" s="31"/>
      <c r="D15" s="31"/>
      <c r="E15" s="31"/>
      <c r="F15" s="31"/>
    </row>
    <row r="16" spans="1:6" x14ac:dyDescent="0.25">
      <c r="A16">
        <f>A8</f>
        <v>190013</v>
      </c>
      <c r="B16" s="24">
        <f>GETPIVOTDATA("Zorgactiviteitnaam",$A$7,"Zorgactiviteitcode",190013)/UniekePoliPat</f>
        <v>1.6305418719211822</v>
      </c>
    </row>
    <row r="17" spans="1:4" x14ac:dyDescent="0.25">
      <c r="A17">
        <f>A9</f>
        <v>190060</v>
      </c>
      <c r="B17" s="23">
        <f>GETPIVOTDATA("Zorgactiviteitnaam",$A$7,"Zorgactiviteitcode",190060)/UniekePoliPat</f>
        <v>0.46305418719211822</v>
      </c>
      <c r="C17" s="25">
        <f>B17</f>
        <v>0.46305418719211822</v>
      </c>
      <c r="D17" t="s">
        <v>66</v>
      </c>
    </row>
    <row r="18" spans="1:4" x14ac:dyDescent="0.25">
      <c r="A18" t="s">
        <v>65</v>
      </c>
      <c r="B18" s="23">
        <f>GETPIVOTDATA("Zorgactiviteitnaam",$A$7)/UniekePoliPat</f>
        <v>2.0935960591133007</v>
      </c>
    </row>
    <row r="33" spans="1:6" x14ac:dyDescent="0.25">
      <c r="A33" s="20" t="str">
        <f>"Hoogst aantal bezoeken voor een patiënt: "&amp;Rekenblad!K18</f>
        <v>Hoogst aantal bezoeken voor een patiënt: 14</v>
      </c>
    </row>
    <row r="34" spans="1:6" x14ac:dyDescent="0.25">
      <c r="A34" s="20" t="str">
        <f>Rekenblad!L17&amp;" patiënten hebben meer dan tien consulten in deze periode gehad"</f>
        <v>3 patiënten hebben meer dan tien consulten in deze periode gehad</v>
      </c>
    </row>
    <row r="36" spans="1:6" ht="15.75" thickBot="1" x14ac:dyDescent="0.3">
      <c r="A36" s="22" t="s">
        <v>73</v>
      </c>
      <c r="B36" s="22"/>
      <c r="C36" s="22"/>
      <c r="D36" s="22"/>
      <c r="E36" s="22"/>
      <c r="F36" s="22"/>
    </row>
    <row r="37" spans="1:6" x14ac:dyDescent="0.25">
      <c r="A37" s="16" t="s">
        <v>21</v>
      </c>
      <c r="B37" s="17">
        <v>190013</v>
      </c>
    </row>
    <row r="39" spans="1:6" x14ac:dyDescent="0.25">
      <c r="A39" s="16" t="s">
        <v>63</v>
      </c>
      <c r="B39" s="16" t="s">
        <v>76</v>
      </c>
    </row>
    <row r="40" spans="1:6" x14ac:dyDescent="0.25">
      <c r="A40" s="16" t="s">
        <v>50</v>
      </c>
      <c r="B40" t="s">
        <v>88</v>
      </c>
      <c r="C40" t="s">
        <v>89</v>
      </c>
    </row>
    <row r="41" spans="1:6" x14ac:dyDescent="0.25">
      <c r="A41" s="17"/>
      <c r="B41" s="20">
        <v>225</v>
      </c>
      <c r="C41" s="20">
        <v>41</v>
      </c>
    </row>
    <row r="42" spans="1:6" x14ac:dyDescent="0.25">
      <c r="A42" s="17" t="s">
        <v>67</v>
      </c>
      <c r="B42" s="20"/>
      <c r="C42" s="20">
        <v>65</v>
      </c>
    </row>
    <row r="43" spans="1:6" x14ac:dyDescent="0.25">
      <c r="A43" s="17" t="s">
        <v>51</v>
      </c>
      <c r="B43" s="20">
        <v>225</v>
      </c>
      <c r="C43" s="20">
        <v>106</v>
      </c>
    </row>
    <row r="45" spans="1:6" x14ac:dyDescent="0.25">
      <c r="A45" s="38" t="s">
        <v>79</v>
      </c>
    </row>
    <row r="46" spans="1:6" x14ac:dyDescent="0.25">
      <c r="A46" s="20">
        <f>COUNTA(Rekenblad!A:A)-3</f>
        <v>36</v>
      </c>
      <c r="B46" t="s">
        <v>58</v>
      </c>
    </row>
    <row r="47" spans="1:6" x14ac:dyDescent="0.25">
      <c r="A47" s="23">
        <f>GETPIVOTDATA("Zorgactiviteitnaam",$A$39,"Patient met bepalend?","Ja","Post?","")/UniekePatBepalend</f>
        <v>1.1388888888888888</v>
      </c>
      <c r="B47" t="s">
        <v>78</v>
      </c>
    </row>
    <row r="48" spans="1:6" x14ac:dyDescent="0.25">
      <c r="A48" s="23">
        <f>GETPIVOTDATA("Zorgactiviteitnaam",$A$39,"Patient met bepalend?","Ja","Post?","post")/UniekePatBepalend</f>
        <v>1.8055555555555556</v>
      </c>
      <c r="B48" t="s">
        <v>77</v>
      </c>
    </row>
    <row r="49" spans="1:2" x14ac:dyDescent="0.25">
      <c r="A49" s="25">
        <f>GETPIVOTDATA("Zorgactiviteitnaam",$A$39,"Patient met bepalend?","Ja")/GETPIVOTDATA("Zorgactiviteitnaam",$A$7,"Zorgactiviteitcode",190013)</f>
        <v>0.3202416918429003</v>
      </c>
      <c r="B49" t="s">
        <v>80</v>
      </c>
    </row>
  </sheetData>
  <hyperlinks>
    <hyperlink ref="D3" r:id="rId3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defaultRowHeight="15" x14ac:dyDescent="0.25"/>
  <cols>
    <col min="2" max="2" width="10.125" customWidth="1"/>
    <col min="4" max="4" width="10.5" customWidth="1"/>
  </cols>
  <sheetData>
    <row r="1" spans="1:9" ht="30.75" customHeight="1" x14ac:dyDescent="0.5">
      <c r="A1" s="1" t="s">
        <v>0</v>
      </c>
      <c r="B1" s="2"/>
      <c r="C1" s="2"/>
      <c r="D1" s="2"/>
      <c r="I1" s="3" t="s">
        <v>98</v>
      </c>
    </row>
    <row r="2" spans="1:9" ht="15.75" x14ac:dyDescent="0.25">
      <c r="A2" s="4" t="s">
        <v>1</v>
      </c>
      <c r="B2" s="5"/>
      <c r="C2" s="5"/>
      <c r="D2" s="2" t="s">
        <v>2</v>
      </c>
    </row>
    <row r="3" spans="1:9" x14ac:dyDescent="0.25">
      <c r="A3" s="2"/>
      <c r="C3" s="2"/>
      <c r="D3" s="6" t="s">
        <v>3</v>
      </c>
    </row>
    <row r="5" spans="1:9" ht="18" thickBot="1" x14ac:dyDescent="0.35">
      <c r="A5" s="30" t="s">
        <v>99</v>
      </c>
      <c r="B5" s="30"/>
      <c r="C5" s="30"/>
      <c r="D5" s="30"/>
    </row>
    <row r="6" spans="1:9" ht="15.75" thickTop="1" x14ac:dyDescent="0.25">
      <c r="A6" s="16" t="s">
        <v>8</v>
      </c>
      <c r="B6" s="17">
        <v>1</v>
      </c>
    </row>
    <row r="8" spans="1:9" x14ac:dyDescent="0.25">
      <c r="A8" s="16" t="s">
        <v>63</v>
      </c>
      <c r="B8" s="16" t="s">
        <v>107</v>
      </c>
    </row>
    <row r="9" spans="1:9" x14ac:dyDescent="0.25">
      <c r="A9" s="16" t="s">
        <v>97</v>
      </c>
      <c r="B9">
        <v>190060</v>
      </c>
      <c r="C9">
        <v>190013</v>
      </c>
      <c r="D9" t="s">
        <v>51</v>
      </c>
    </row>
    <row r="10" spans="1:9" x14ac:dyDescent="0.25">
      <c r="A10" s="17" t="s">
        <v>100</v>
      </c>
      <c r="B10" s="20">
        <v>20</v>
      </c>
      <c r="C10" s="20">
        <v>90</v>
      </c>
      <c r="D10" s="20">
        <v>110</v>
      </c>
    </row>
    <row r="11" spans="1:9" x14ac:dyDescent="0.25">
      <c r="A11" s="17" t="s">
        <v>101</v>
      </c>
      <c r="B11" s="20">
        <v>11</v>
      </c>
      <c r="C11" s="20">
        <v>41</v>
      </c>
      <c r="D11" s="20">
        <v>52</v>
      </c>
    </row>
    <row r="12" spans="1:9" x14ac:dyDescent="0.25">
      <c r="A12" s="17" t="s">
        <v>102</v>
      </c>
      <c r="B12" s="20">
        <v>24</v>
      </c>
      <c r="C12" s="20">
        <v>68</v>
      </c>
      <c r="D12" s="20">
        <v>92</v>
      </c>
    </row>
    <row r="13" spans="1:9" x14ac:dyDescent="0.25">
      <c r="A13" s="17" t="s">
        <v>103</v>
      </c>
      <c r="B13" s="20">
        <v>27</v>
      </c>
      <c r="C13" s="20">
        <v>72</v>
      </c>
      <c r="D13" s="20">
        <v>99</v>
      </c>
    </row>
    <row r="14" spans="1:9" x14ac:dyDescent="0.25">
      <c r="A14" s="17" t="s">
        <v>104</v>
      </c>
      <c r="B14" s="20">
        <v>12</v>
      </c>
      <c r="C14" s="20">
        <v>60</v>
      </c>
      <c r="D14" s="20">
        <v>72</v>
      </c>
    </row>
    <row r="15" spans="1:9" x14ac:dyDescent="0.25">
      <c r="A15" s="17" t="s">
        <v>51</v>
      </c>
      <c r="B15" s="20">
        <v>94</v>
      </c>
      <c r="C15" s="20">
        <v>331</v>
      </c>
      <c r="D15" s="20">
        <v>425</v>
      </c>
    </row>
    <row r="19" spans="1:5" x14ac:dyDescent="0.25">
      <c r="A19" s="17" t="s">
        <v>106</v>
      </c>
    </row>
    <row r="20" spans="1:5" x14ac:dyDescent="0.25">
      <c r="A20" s="16" t="s">
        <v>8</v>
      </c>
      <c r="B20" s="17">
        <v>1</v>
      </c>
    </row>
    <row r="21" spans="1:5" x14ac:dyDescent="0.25">
      <c r="A21" s="16" t="s">
        <v>75</v>
      </c>
      <c r="B21" t="s">
        <v>89</v>
      </c>
    </row>
    <row r="23" spans="1:5" x14ac:dyDescent="0.25">
      <c r="B23" s="16" t="s">
        <v>107</v>
      </c>
    </row>
    <row r="24" spans="1:5" s="37" customFormat="1" x14ac:dyDescent="0.25">
      <c r="A24"/>
      <c r="B24"/>
      <c r="C24"/>
      <c r="D24" t="s">
        <v>67</v>
      </c>
      <c r="E24"/>
    </row>
    <row r="25" spans="1:5" ht="30" x14ac:dyDescent="0.25">
      <c r="A25" s="36" t="s">
        <v>97</v>
      </c>
      <c r="B25" s="37" t="s">
        <v>110</v>
      </c>
      <c r="C25" s="37" t="s">
        <v>109</v>
      </c>
      <c r="D25" s="37" t="s">
        <v>110</v>
      </c>
      <c r="E25" s="37" t="s">
        <v>109</v>
      </c>
    </row>
    <row r="26" spans="1:5" x14ac:dyDescent="0.25">
      <c r="A26" s="17">
        <v>190060</v>
      </c>
      <c r="B26" s="35">
        <v>53.333333333333336</v>
      </c>
      <c r="C26" s="20">
        <v>15</v>
      </c>
      <c r="D26" s="35"/>
      <c r="E26" s="20"/>
    </row>
    <row r="27" spans="1:5" x14ac:dyDescent="0.25">
      <c r="A27" s="17">
        <v>190013</v>
      </c>
      <c r="B27" s="35">
        <v>56.024390243902438</v>
      </c>
      <c r="C27" s="20">
        <v>41</v>
      </c>
      <c r="D27" s="35">
        <v>-94.6</v>
      </c>
      <c r="E27" s="20">
        <v>65</v>
      </c>
    </row>
  </sheetData>
  <hyperlinks>
    <hyperlink ref="D3" r:id="rId3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/>
  </sheetViews>
  <sheetFormatPr defaultRowHeight="15" x14ac:dyDescent="0.25"/>
  <cols>
    <col min="1" max="1" width="48.5" bestFit="1" customWidth="1"/>
    <col min="6" max="6" width="20" bestFit="1" customWidth="1"/>
    <col min="7" max="7" width="32.25" bestFit="1" customWidth="1"/>
  </cols>
  <sheetData>
    <row r="1" spans="1:8" ht="31.5" customHeight="1" x14ac:dyDescent="0.5">
      <c r="A1" s="1" t="s">
        <v>0</v>
      </c>
      <c r="B1" s="2"/>
      <c r="C1" s="2"/>
      <c r="D1" s="2"/>
      <c r="E1" s="3" t="s">
        <v>85</v>
      </c>
    </row>
    <row r="2" spans="1:8" ht="15.75" x14ac:dyDescent="0.25">
      <c r="A2" s="4" t="s">
        <v>1</v>
      </c>
      <c r="B2" s="5"/>
      <c r="C2" s="2" t="s">
        <v>2</v>
      </c>
    </row>
    <row r="3" spans="1:8" x14ac:dyDescent="0.25">
      <c r="A3" s="2"/>
      <c r="C3" s="6" t="s">
        <v>3</v>
      </c>
    </row>
    <row r="4" spans="1:8" s="30" customFormat="1" ht="18" thickBot="1" x14ac:dyDescent="0.35">
      <c r="A4" s="30" t="s">
        <v>82</v>
      </c>
      <c r="F4" s="30" t="s">
        <v>92</v>
      </c>
    </row>
    <row r="5" spans="1:8" ht="15.75" thickTop="1" x14ac:dyDescent="0.25">
      <c r="A5" t="s">
        <v>86</v>
      </c>
    </row>
    <row r="6" spans="1:8" x14ac:dyDescent="0.25">
      <c r="A6" t="s">
        <v>87</v>
      </c>
    </row>
    <row r="7" spans="1:8" x14ac:dyDescent="0.25">
      <c r="A7" s="16" t="s">
        <v>8</v>
      </c>
      <c r="B7" s="17">
        <v>1</v>
      </c>
      <c r="F7" s="16" t="s">
        <v>21</v>
      </c>
      <c r="G7" s="17">
        <v>190013</v>
      </c>
    </row>
    <row r="9" spans="1:8" x14ac:dyDescent="0.25">
      <c r="A9" s="16" t="s">
        <v>63</v>
      </c>
      <c r="B9" s="16" t="s">
        <v>76</v>
      </c>
      <c r="D9" s="29"/>
      <c r="F9" s="16" t="s">
        <v>63</v>
      </c>
      <c r="G9" s="16" t="s">
        <v>91</v>
      </c>
    </row>
    <row r="10" spans="1:8" x14ac:dyDescent="0.25">
      <c r="A10" s="16" t="s">
        <v>50</v>
      </c>
      <c r="B10">
        <v>190013</v>
      </c>
      <c r="C10">
        <v>190060</v>
      </c>
      <c r="D10" s="28" t="s">
        <v>81</v>
      </c>
      <c r="F10" s="16" t="s">
        <v>90</v>
      </c>
      <c r="G10" t="s">
        <v>89</v>
      </c>
      <c r="H10" t="s">
        <v>88</v>
      </c>
    </row>
    <row r="11" spans="1:8" x14ac:dyDescent="0.25">
      <c r="A11" s="17" t="s">
        <v>38</v>
      </c>
      <c r="B11" s="20">
        <v>51</v>
      </c>
      <c r="C11" s="20">
        <v>6</v>
      </c>
      <c r="D11" s="21">
        <f>IFERROR(B11/C11,"")</f>
        <v>8.5</v>
      </c>
      <c r="F11" s="17" t="s">
        <v>38</v>
      </c>
      <c r="G11" s="20"/>
      <c r="H11" s="20"/>
    </row>
    <row r="12" spans="1:8" x14ac:dyDescent="0.25">
      <c r="A12" s="17" t="s">
        <v>45</v>
      </c>
      <c r="B12" s="20">
        <v>49</v>
      </c>
      <c r="C12" s="20">
        <v>4</v>
      </c>
      <c r="D12" s="21">
        <f t="shared" ref="D12:D32" si="0">IFERROR(B12/C12,"")</f>
        <v>12.25</v>
      </c>
      <c r="F12" s="34"/>
      <c r="G12" s="20">
        <v>5</v>
      </c>
      <c r="H12" s="20">
        <v>37</v>
      </c>
    </row>
    <row r="13" spans="1:8" x14ac:dyDescent="0.25">
      <c r="A13" s="17" t="s">
        <v>36</v>
      </c>
      <c r="B13" s="20">
        <v>44</v>
      </c>
      <c r="C13" s="20">
        <v>7</v>
      </c>
      <c r="D13" s="21">
        <f t="shared" si="0"/>
        <v>6.2857142857142856</v>
      </c>
      <c r="F13" s="34" t="s">
        <v>67</v>
      </c>
      <c r="G13" s="20">
        <v>9</v>
      </c>
      <c r="H13" s="20"/>
    </row>
    <row r="14" spans="1:8" x14ac:dyDescent="0.25">
      <c r="A14" s="17" t="s">
        <v>48</v>
      </c>
      <c r="B14" s="20">
        <v>27</v>
      </c>
      <c r="C14" s="20">
        <v>8</v>
      </c>
      <c r="D14" s="21">
        <f t="shared" si="0"/>
        <v>3.375</v>
      </c>
      <c r="F14" s="17" t="s">
        <v>45</v>
      </c>
      <c r="G14" s="20"/>
      <c r="H14" s="20"/>
    </row>
    <row r="15" spans="1:8" x14ac:dyDescent="0.25">
      <c r="A15" s="17" t="s">
        <v>37</v>
      </c>
      <c r="B15" s="20">
        <v>24</v>
      </c>
      <c r="C15" s="20">
        <v>10</v>
      </c>
      <c r="D15" s="21">
        <f t="shared" si="0"/>
        <v>2.4</v>
      </c>
      <c r="F15" s="34"/>
      <c r="G15" s="20">
        <v>5</v>
      </c>
      <c r="H15" s="20">
        <v>33</v>
      </c>
    </row>
    <row r="16" spans="1:8" x14ac:dyDescent="0.25">
      <c r="A16" s="17" t="s">
        <v>35</v>
      </c>
      <c r="B16" s="20">
        <v>23</v>
      </c>
      <c r="C16" s="20">
        <v>7</v>
      </c>
      <c r="D16" s="21">
        <f t="shared" si="0"/>
        <v>3.2857142857142856</v>
      </c>
      <c r="F16" s="34" t="s">
        <v>67</v>
      </c>
      <c r="G16" s="20">
        <v>11</v>
      </c>
      <c r="H16" s="20"/>
    </row>
    <row r="17" spans="1:8" x14ac:dyDescent="0.25">
      <c r="A17" s="17" t="s">
        <v>47</v>
      </c>
      <c r="B17" s="20">
        <v>24</v>
      </c>
      <c r="C17" s="20">
        <v>4</v>
      </c>
      <c r="D17" s="21">
        <f t="shared" si="0"/>
        <v>6</v>
      </c>
      <c r="F17" s="17" t="s">
        <v>36</v>
      </c>
      <c r="G17" s="20"/>
      <c r="H17" s="20"/>
    </row>
    <row r="18" spans="1:8" x14ac:dyDescent="0.25">
      <c r="A18" s="17" t="s">
        <v>41</v>
      </c>
      <c r="B18" s="20">
        <v>13</v>
      </c>
      <c r="C18" s="20">
        <v>8</v>
      </c>
      <c r="D18" s="21">
        <f t="shared" si="0"/>
        <v>1.625</v>
      </c>
      <c r="F18" s="34"/>
      <c r="G18" s="20">
        <v>9</v>
      </c>
      <c r="H18" s="20">
        <v>19</v>
      </c>
    </row>
    <row r="19" spans="1:8" x14ac:dyDescent="0.25">
      <c r="A19" s="17" t="s">
        <v>49</v>
      </c>
      <c r="B19" s="20">
        <v>14</v>
      </c>
      <c r="C19" s="20">
        <v>5</v>
      </c>
      <c r="D19" s="21">
        <f t="shared" si="0"/>
        <v>2.8</v>
      </c>
      <c r="F19" s="34" t="s">
        <v>67</v>
      </c>
      <c r="G19" s="20">
        <v>16</v>
      </c>
      <c r="H19" s="20"/>
    </row>
    <row r="20" spans="1:8" x14ac:dyDescent="0.25">
      <c r="A20" s="17" t="s">
        <v>40</v>
      </c>
      <c r="B20" s="20">
        <v>13</v>
      </c>
      <c r="C20" s="20">
        <v>6</v>
      </c>
      <c r="D20" s="21">
        <f t="shared" si="0"/>
        <v>2.1666666666666665</v>
      </c>
      <c r="F20" s="17" t="s">
        <v>48</v>
      </c>
      <c r="G20" s="20"/>
      <c r="H20" s="20"/>
    </row>
    <row r="21" spans="1:8" x14ac:dyDescent="0.25">
      <c r="A21" s="17" t="s">
        <v>39</v>
      </c>
      <c r="B21" s="20">
        <v>7</v>
      </c>
      <c r="C21" s="20">
        <v>11</v>
      </c>
      <c r="D21" s="21">
        <f t="shared" si="0"/>
        <v>0.63636363636363635</v>
      </c>
      <c r="F21" s="34"/>
      <c r="G21" s="20">
        <v>1</v>
      </c>
      <c r="H21" s="20">
        <v>19</v>
      </c>
    </row>
    <row r="22" spans="1:8" x14ac:dyDescent="0.25">
      <c r="A22" s="17" t="s">
        <v>42</v>
      </c>
      <c r="B22" s="20">
        <v>13</v>
      </c>
      <c r="C22" s="20">
        <v>3</v>
      </c>
      <c r="D22" s="21">
        <f t="shared" si="0"/>
        <v>4.333333333333333</v>
      </c>
      <c r="F22" s="34" t="s">
        <v>67</v>
      </c>
      <c r="G22" s="20">
        <v>7</v>
      </c>
      <c r="H22" s="20"/>
    </row>
    <row r="23" spans="1:8" x14ac:dyDescent="0.25">
      <c r="A23" s="17" t="s">
        <v>46</v>
      </c>
      <c r="B23" s="20">
        <v>10</v>
      </c>
      <c r="C23" s="20">
        <v>2</v>
      </c>
      <c r="D23" s="21">
        <f t="shared" si="0"/>
        <v>5</v>
      </c>
      <c r="F23" s="17" t="s">
        <v>47</v>
      </c>
      <c r="G23" s="20"/>
      <c r="H23" s="20"/>
    </row>
    <row r="24" spans="1:8" x14ac:dyDescent="0.25">
      <c r="A24" s="17" t="s">
        <v>33</v>
      </c>
      <c r="B24" s="20">
        <v>6</v>
      </c>
      <c r="C24" s="20">
        <v>5</v>
      </c>
      <c r="D24" s="21">
        <f t="shared" si="0"/>
        <v>1.2</v>
      </c>
      <c r="F24" s="34"/>
      <c r="G24" s="20">
        <v>3</v>
      </c>
      <c r="H24" s="20">
        <v>19</v>
      </c>
    </row>
    <row r="25" spans="1:8" x14ac:dyDescent="0.25">
      <c r="A25" s="17" t="s">
        <v>34</v>
      </c>
      <c r="B25" s="20">
        <v>3</v>
      </c>
      <c r="C25" s="20">
        <v>6</v>
      </c>
      <c r="D25" s="21">
        <f t="shared" si="0"/>
        <v>0.5</v>
      </c>
      <c r="F25" s="34" t="s">
        <v>67</v>
      </c>
      <c r="G25" s="20">
        <v>2</v>
      </c>
      <c r="H25" s="20"/>
    </row>
    <row r="26" spans="1:8" x14ac:dyDescent="0.25">
      <c r="A26" s="17" t="s">
        <v>44</v>
      </c>
      <c r="B26" s="20">
        <v>5</v>
      </c>
      <c r="C26" s="20">
        <v>1</v>
      </c>
      <c r="D26" s="21">
        <f t="shared" si="0"/>
        <v>5</v>
      </c>
      <c r="F26" s="17" t="s">
        <v>37</v>
      </c>
      <c r="G26" s="20"/>
      <c r="H26" s="20"/>
    </row>
    <row r="27" spans="1:8" x14ac:dyDescent="0.25">
      <c r="A27" s="17" t="s">
        <v>43</v>
      </c>
      <c r="B27" s="20">
        <v>5</v>
      </c>
      <c r="C27" s="20">
        <v>1</v>
      </c>
      <c r="D27" s="21">
        <f t="shared" si="0"/>
        <v>5</v>
      </c>
      <c r="F27" s="34"/>
      <c r="G27" s="20">
        <v>5</v>
      </c>
      <c r="H27" s="20">
        <v>14</v>
      </c>
    </row>
    <row r="28" spans="1:8" x14ac:dyDescent="0.25">
      <c r="D28" s="21" t="str">
        <f t="shared" si="0"/>
        <v/>
      </c>
      <c r="F28" s="34" t="s">
        <v>67</v>
      </c>
      <c r="G28" s="20">
        <v>5</v>
      </c>
      <c r="H28" s="20"/>
    </row>
    <row r="29" spans="1:8" x14ac:dyDescent="0.25">
      <c r="D29" s="21" t="str">
        <f t="shared" si="0"/>
        <v/>
      </c>
      <c r="F29" s="17" t="s">
        <v>35</v>
      </c>
      <c r="G29" s="20"/>
      <c r="H29" s="20"/>
    </row>
    <row r="30" spans="1:8" x14ac:dyDescent="0.25">
      <c r="D30" s="21" t="str">
        <f t="shared" si="0"/>
        <v/>
      </c>
      <c r="F30" s="34"/>
      <c r="G30" s="20">
        <v>2</v>
      </c>
      <c r="H30" s="20">
        <v>18</v>
      </c>
    </row>
    <row r="31" spans="1:8" x14ac:dyDescent="0.25">
      <c r="D31" s="21" t="str">
        <f t="shared" si="0"/>
        <v/>
      </c>
      <c r="F31" s="34" t="s">
        <v>67</v>
      </c>
      <c r="G31" s="20">
        <v>3</v>
      </c>
      <c r="H31" s="20"/>
    </row>
    <row r="32" spans="1:8" x14ac:dyDescent="0.25">
      <c r="D32" s="33" t="str">
        <f t="shared" si="0"/>
        <v/>
      </c>
      <c r="F32" s="17" t="s">
        <v>49</v>
      </c>
      <c r="G32" s="20"/>
      <c r="H32" s="20"/>
    </row>
    <row r="33" spans="6:8" x14ac:dyDescent="0.25">
      <c r="F33" s="34"/>
      <c r="G33" s="20">
        <v>5</v>
      </c>
      <c r="H33" s="20">
        <v>9</v>
      </c>
    </row>
    <row r="34" spans="6:8" x14ac:dyDescent="0.25">
      <c r="F34" s="17" t="s">
        <v>42</v>
      </c>
      <c r="G34" s="20"/>
      <c r="H34" s="20"/>
    </row>
    <row r="35" spans="6:8" x14ac:dyDescent="0.25">
      <c r="F35" s="34"/>
      <c r="G35" s="20">
        <v>1</v>
      </c>
      <c r="H35" s="20">
        <v>11</v>
      </c>
    </row>
    <row r="36" spans="6:8" x14ac:dyDescent="0.25">
      <c r="F36" s="34" t="s">
        <v>67</v>
      </c>
      <c r="G36" s="20">
        <v>1</v>
      </c>
      <c r="H36" s="20"/>
    </row>
    <row r="37" spans="6:8" x14ac:dyDescent="0.25">
      <c r="F37" s="17" t="s">
        <v>41</v>
      </c>
      <c r="G37" s="20"/>
      <c r="H37" s="20"/>
    </row>
    <row r="38" spans="6:8" x14ac:dyDescent="0.25">
      <c r="F38" s="34"/>
      <c r="G38" s="20">
        <v>1</v>
      </c>
      <c r="H38" s="20">
        <v>11</v>
      </c>
    </row>
    <row r="39" spans="6:8" x14ac:dyDescent="0.25">
      <c r="F39" s="34" t="s">
        <v>67</v>
      </c>
      <c r="G39" s="20">
        <v>1</v>
      </c>
      <c r="H39" s="20"/>
    </row>
    <row r="40" spans="6:8" x14ac:dyDescent="0.25">
      <c r="F40" s="17" t="s">
        <v>40</v>
      </c>
      <c r="G40" s="20"/>
      <c r="H40" s="20"/>
    </row>
    <row r="41" spans="6:8" x14ac:dyDescent="0.25">
      <c r="F41" s="34"/>
      <c r="G41" s="20">
        <v>1</v>
      </c>
      <c r="H41" s="20">
        <v>3</v>
      </c>
    </row>
    <row r="42" spans="6:8" x14ac:dyDescent="0.25">
      <c r="F42" s="34" t="s">
        <v>67</v>
      </c>
      <c r="G42" s="20">
        <v>9</v>
      </c>
      <c r="H42" s="20"/>
    </row>
    <row r="43" spans="6:8" x14ac:dyDescent="0.25">
      <c r="F43" s="17" t="s">
        <v>46</v>
      </c>
      <c r="G43" s="20"/>
      <c r="H43" s="20"/>
    </row>
    <row r="44" spans="6:8" x14ac:dyDescent="0.25">
      <c r="F44" s="34"/>
      <c r="G44" s="20"/>
      <c r="H44" s="20">
        <v>10</v>
      </c>
    </row>
    <row r="45" spans="6:8" x14ac:dyDescent="0.25">
      <c r="F45" s="17" t="s">
        <v>39</v>
      </c>
      <c r="G45" s="20"/>
      <c r="H45" s="20"/>
    </row>
    <row r="46" spans="6:8" x14ac:dyDescent="0.25">
      <c r="F46" s="34"/>
      <c r="G46" s="20"/>
      <c r="H46" s="20">
        <v>6</v>
      </c>
    </row>
    <row r="47" spans="6:8" x14ac:dyDescent="0.25">
      <c r="F47" s="34" t="s">
        <v>67</v>
      </c>
      <c r="G47" s="20">
        <v>1</v>
      </c>
      <c r="H47" s="20"/>
    </row>
    <row r="48" spans="6:8" x14ac:dyDescent="0.25">
      <c r="F48" s="17" t="s">
        <v>33</v>
      </c>
      <c r="G48" s="20"/>
      <c r="H48" s="20"/>
    </row>
    <row r="49" spans="6:8" x14ac:dyDescent="0.25">
      <c r="F49" s="34"/>
      <c r="G49" s="20">
        <v>1</v>
      </c>
      <c r="H49" s="20">
        <v>5</v>
      </c>
    </row>
    <row r="50" spans="6:8" x14ac:dyDescent="0.25">
      <c r="F50" s="17" t="s">
        <v>44</v>
      </c>
      <c r="G50" s="20"/>
      <c r="H50" s="20"/>
    </row>
    <row r="51" spans="6:8" x14ac:dyDescent="0.25">
      <c r="F51" s="34"/>
      <c r="G51" s="20">
        <v>1</v>
      </c>
      <c r="H51" s="20">
        <v>4</v>
      </c>
    </row>
    <row r="52" spans="6:8" x14ac:dyDescent="0.25">
      <c r="F52" s="17" t="s">
        <v>43</v>
      </c>
      <c r="G52" s="20"/>
      <c r="H52" s="20"/>
    </row>
    <row r="53" spans="6:8" x14ac:dyDescent="0.25">
      <c r="F53" s="34"/>
      <c r="G53" s="20"/>
      <c r="H53" s="20">
        <v>5</v>
      </c>
    </row>
    <row r="54" spans="6:8" x14ac:dyDescent="0.25">
      <c r="F54" s="17" t="s">
        <v>34</v>
      </c>
      <c r="G54" s="20"/>
      <c r="H54" s="20"/>
    </row>
    <row r="55" spans="6:8" x14ac:dyDescent="0.25">
      <c r="F55" s="34"/>
      <c r="G55" s="20">
        <v>1</v>
      </c>
      <c r="H55" s="20">
        <v>2</v>
      </c>
    </row>
    <row r="56" spans="6:8" x14ac:dyDescent="0.25">
      <c r="F56" s="17" t="s">
        <v>51</v>
      </c>
      <c r="G56" s="20">
        <v>106</v>
      </c>
      <c r="H56" s="20">
        <v>225</v>
      </c>
    </row>
  </sheetData>
  <hyperlinks>
    <hyperlink ref="C3" r:id="rId3"/>
  </hyperlink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9"/>
  <sheetViews>
    <sheetView workbookViewId="0"/>
  </sheetViews>
  <sheetFormatPr defaultRowHeight="15" x14ac:dyDescent="0.25"/>
  <cols>
    <col min="1" max="2" width="16.125" customWidth="1"/>
    <col min="3" max="3" width="20.625" customWidth="1"/>
    <col min="4" max="4" width="17.875" customWidth="1"/>
    <col min="5" max="5" width="18.625" customWidth="1"/>
    <col min="6" max="6" width="17.5" customWidth="1"/>
    <col min="7" max="7" width="13" bestFit="1" customWidth="1"/>
    <col min="8" max="8" width="16.25" customWidth="1"/>
    <col min="9" max="9" width="16.5" bestFit="1" customWidth="1"/>
    <col min="10" max="10" width="16.5" customWidth="1"/>
  </cols>
  <sheetData>
    <row r="1" spans="1:13" x14ac:dyDescent="0.25">
      <c r="A1" t="s">
        <v>24</v>
      </c>
      <c r="B1" t="s">
        <v>108</v>
      </c>
      <c r="C1" t="s">
        <v>8</v>
      </c>
      <c r="D1" t="s">
        <v>21</v>
      </c>
      <c r="E1" t="s">
        <v>23</v>
      </c>
      <c r="F1" t="s">
        <v>22</v>
      </c>
      <c r="G1" t="s">
        <v>32</v>
      </c>
      <c r="H1" t="s">
        <v>20</v>
      </c>
      <c r="I1" t="s">
        <v>26</v>
      </c>
      <c r="J1" t="s">
        <v>75</v>
      </c>
      <c r="K1" t="s">
        <v>25</v>
      </c>
      <c r="L1" t="s">
        <v>97</v>
      </c>
      <c r="M1" t="s">
        <v>105</v>
      </c>
    </row>
    <row r="2" spans="1:13" x14ac:dyDescent="0.25">
      <c r="A2">
        <v>1</v>
      </c>
      <c r="B2">
        <v>1</v>
      </c>
      <c r="C2">
        <v>1</v>
      </c>
      <c r="D2">
        <v>190013</v>
      </c>
      <c r="E2" t="s">
        <v>56</v>
      </c>
      <c r="F2" s="15">
        <v>42377</v>
      </c>
      <c r="G2" t="s">
        <v>45</v>
      </c>
      <c r="H2" s="10">
        <f>VLOOKUP(DataPoli[[#This Row],[Zorgprofielklassecode]],BepalendeZPK[],3,FALSE)</f>
        <v>0</v>
      </c>
      <c r="I2" s="19" t="str">
        <f>IFERROR(GETPIVOTDATA("Uitvoeringsdatum",Rekenblad!$A$3,"Uniek patient ID",DataPoli[[#This Row],[Uniek patient ID]],"Diagnosecode",DataPoli[[#This Row],[Diagnosecode]]),"")</f>
        <v/>
      </c>
      <c r="J2" s="27" t="str">
        <f>IF(DataPoli[[#This Row],[Datum bepalend]]="","Nee","Ja")</f>
        <v>Nee</v>
      </c>
      <c r="K2" s="10" t="str">
        <f>IF(DataPoli[[#This Row],[Uitvoeringsdatum]]&gt;DataPoli[[#This Row],[Datum bepalend]],"post","")</f>
        <v/>
      </c>
      <c r="L2" s="27" t="str">
        <f>TEXT(DataPoli[[#This Row],[Uitvoeringsdatum]],"ddd")</f>
        <v>vr</v>
      </c>
      <c r="M2" s="27" t="str">
        <f>IFERROR(DataPoli[[#This Row],[Datum bepalend]]-DataPoli[[#This Row],[Uitvoeringsdatum]],"")</f>
        <v/>
      </c>
    </row>
    <row r="3" spans="1:13" x14ac:dyDescent="0.25">
      <c r="A3">
        <v>2</v>
      </c>
      <c r="B3">
        <v>1</v>
      </c>
      <c r="C3">
        <v>1</v>
      </c>
      <c r="D3">
        <v>190013</v>
      </c>
      <c r="E3" t="s">
        <v>56</v>
      </c>
      <c r="F3" s="15">
        <v>42513</v>
      </c>
      <c r="G3" t="s">
        <v>41</v>
      </c>
      <c r="H3" s="10">
        <f>VLOOKUP(DataPoli[[#This Row],[Zorgprofielklassecode]],BepalendeZPK[],3,FALSE)</f>
        <v>0</v>
      </c>
      <c r="I3" s="19" t="str">
        <f>IFERROR(GETPIVOTDATA("Uitvoeringsdatum",Rekenblad!$A$3,"Uniek patient ID",DataPoli[[#This Row],[Uniek patient ID]],"Diagnosecode",DataPoli[[#This Row],[Diagnosecode]]),"")</f>
        <v/>
      </c>
      <c r="J3" s="27" t="str">
        <f>IF(DataPoli[[#This Row],[Datum bepalend]]="","Nee","Ja")</f>
        <v>Nee</v>
      </c>
      <c r="K3" s="10" t="str">
        <f>IF(DataPoli[[#This Row],[Uitvoeringsdatum]]&gt;DataPoli[[#This Row],[Datum bepalend]],"post","")</f>
        <v/>
      </c>
      <c r="L3" s="27" t="str">
        <f>TEXT(DataPoli[[#This Row],[Uitvoeringsdatum]],"ddd")</f>
        <v>ma</v>
      </c>
      <c r="M3" s="27" t="str">
        <f>IFERROR(DataPoli[[#This Row],[Datum bepalend]]-DataPoli[[#This Row],[Uitvoeringsdatum]],"")</f>
        <v/>
      </c>
    </row>
    <row r="4" spans="1:13" x14ac:dyDescent="0.25">
      <c r="A4">
        <v>2</v>
      </c>
      <c r="B4">
        <v>1</v>
      </c>
      <c r="C4">
        <v>1</v>
      </c>
      <c r="D4">
        <v>190013</v>
      </c>
      <c r="E4" t="s">
        <v>56</v>
      </c>
      <c r="F4" s="15">
        <v>42713</v>
      </c>
      <c r="G4" t="s">
        <v>38</v>
      </c>
      <c r="H4" s="10">
        <f>VLOOKUP(DataPoli[[#This Row],[Zorgprofielklassecode]],BepalendeZPK[],3,FALSE)</f>
        <v>0</v>
      </c>
      <c r="I4" s="19" t="str">
        <f>IFERROR(GETPIVOTDATA("Uitvoeringsdatum",Rekenblad!$A$3,"Uniek patient ID",DataPoli[[#This Row],[Uniek patient ID]],"Diagnosecode",DataPoli[[#This Row],[Diagnosecode]]),"")</f>
        <v/>
      </c>
      <c r="J4" s="27" t="str">
        <f>IF(DataPoli[[#This Row],[Datum bepalend]]="","Nee","Ja")</f>
        <v>Nee</v>
      </c>
      <c r="K4" s="10" t="str">
        <f>IF(DataPoli[[#This Row],[Uitvoeringsdatum]]&gt;DataPoli[[#This Row],[Datum bepalend]],"post","")</f>
        <v/>
      </c>
      <c r="L4" s="27" t="str">
        <f>TEXT(DataPoli[[#This Row],[Uitvoeringsdatum]],"ddd")</f>
        <v>vr</v>
      </c>
      <c r="M4" s="27" t="str">
        <f>IFERROR(DataPoli[[#This Row],[Datum bepalend]]-DataPoli[[#This Row],[Uitvoeringsdatum]],"")</f>
        <v/>
      </c>
    </row>
    <row r="5" spans="1:13" x14ac:dyDescent="0.25">
      <c r="A5">
        <v>3</v>
      </c>
      <c r="B5">
        <v>1</v>
      </c>
      <c r="C5">
        <v>1</v>
      </c>
      <c r="D5">
        <v>190013</v>
      </c>
      <c r="E5" t="s">
        <v>56</v>
      </c>
      <c r="F5" s="15">
        <v>42478</v>
      </c>
      <c r="G5" t="s">
        <v>47</v>
      </c>
      <c r="H5" s="10">
        <f>VLOOKUP(DataPoli[[#This Row],[Zorgprofielklassecode]],BepalendeZPK[],3,FALSE)</f>
        <v>0</v>
      </c>
      <c r="I5" s="19">
        <f>IFERROR(GETPIVOTDATA("Uitvoeringsdatum",Rekenblad!$A$3,"Uniek patient ID",DataPoli[[#This Row],[Uniek patient ID]],"Diagnosecode",DataPoli[[#This Row],[Diagnosecode]]),"")</f>
        <v>42507</v>
      </c>
      <c r="J5" s="27" t="str">
        <f>IF(DataPoli[[#This Row],[Datum bepalend]]="","Nee","Ja")</f>
        <v>Ja</v>
      </c>
      <c r="K5" s="10" t="str">
        <f>IF(DataPoli[[#This Row],[Uitvoeringsdatum]]&gt;DataPoli[[#This Row],[Datum bepalend]],"post","")</f>
        <v/>
      </c>
      <c r="L5" s="27" t="str">
        <f>TEXT(DataPoli[[#This Row],[Uitvoeringsdatum]],"ddd")</f>
        <v>ma</v>
      </c>
      <c r="M5" s="27">
        <f>IFERROR(DataPoli[[#This Row],[Datum bepalend]]-DataPoli[[#This Row],[Uitvoeringsdatum]],"")</f>
        <v>29</v>
      </c>
    </row>
    <row r="6" spans="1:13" x14ac:dyDescent="0.25">
      <c r="A6">
        <v>3</v>
      </c>
      <c r="B6">
        <v>1</v>
      </c>
      <c r="C6">
        <v>5</v>
      </c>
      <c r="D6">
        <v>30000</v>
      </c>
      <c r="E6" t="s">
        <v>54</v>
      </c>
      <c r="F6" s="15">
        <v>42507</v>
      </c>
      <c r="G6" t="s">
        <v>47</v>
      </c>
      <c r="H6" s="10">
        <f>VLOOKUP(DataPoli[[#This Row],[Zorgprofielklassecode]],BepalendeZPK[],3,FALSE)</f>
        <v>1</v>
      </c>
      <c r="I6" s="19">
        <f>IFERROR(GETPIVOTDATA("Uitvoeringsdatum",Rekenblad!$A$3,"Uniek patient ID",DataPoli[[#This Row],[Uniek patient ID]],"Diagnosecode",DataPoli[[#This Row],[Diagnosecode]]),"")</f>
        <v>42507</v>
      </c>
      <c r="J6" s="27" t="str">
        <f>IF(DataPoli[[#This Row],[Datum bepalend]]="","Nee","Ja")</f>
        <v>Ja</v>
      </c>
      <c r="K6" s="10" t="str">
        <f>IF(DataPoli[[#This Row],[Uitvoeringsdatum]]&gt;DataPoli[[#This Row],[Datum bepalend]],"post","")</f>
        <v/>
      </c>
      <c r="L6" s="27" t="str">
        <f>TEXT(DataPoli[[#This Row],[Uitvoeringsdatum]],"ddd")</f>
        <v>di</v>
      </c>
      <c r="M6" s="27">
        <f>IFERROR(DataPoli[[#This Row],[Datum bepalend]]-DataPoli[[#This Row],[Uitvoeringsdatum]],"")</f>
        <v>0</v>
      </c>
    </row>
    <row r="7" spans="1:13" x14ac:dyDescent="0.25">
      <c r="A7">
        <v>3</v>
      </c>
      <c r="B7">
        <v>1</v>
      </c>
      <c r="C7">
        <v>5</v>
      </c>
      <c r="D7">
        <v>30000</v>
      </c>
      <c r="E7" t="s">
        <v>54</v>
      </c>
      <c r="F7" s="15">
        <v>42507</v>
      </c>
      <c r="G7" t="s">
        <v>47</v>
      </c>
      <c r="H7" s="10">
        <f>VLOOKUP(DataPoli[[#This Row],[Zorgprofielklassecode]],BepalendeZPK[],3,FALSE)</f>
        <v>1</v>
      </c>
      <c r="I7" s="19">
        <f>IFERROR(GETPIVOTDATA("Uitvoeringsdatum",Rekenblad!$A$3,"Uniek patient ID",DataPoli[[#This Row],[Uniek patient ID]],"Diagnosecode",DataPoli[[#This Row],[Diagnosecode]]),"")</f>
        <v>42507</v>
      </c>
      <c r="J7" s="27" t="str">
        <f>IF(DataPoli[[#This Row],[Datum bepalend]]="","Nee","Ja")</f>
        <v>Ja</v>
      </c>
      <c r="K7" s="10" t="str">
        <f>IF(DataPoli[[#This Row],[Uitvoeringsdatum]]&gt;DataPoli[[#This Row],[Datum bepalend]],"post","")</f>
        <v/>
      </c>
      <c r="L7" s="27" t="str">
        <f>TEXT(DataPoli[[#This Row],[Uitvoeringsdatum]],"ddd")</f>
        <v>di</v>
      </c>
      <c r="M7" s="27">
        <f>IFERROR(DataPoli[[#This Row],[Datum bepalend]]-DataPoli[[#This Row],[Uitvoeringsdatum]],"")</f>
        <v>0</v>
      </c>
    </row>
    <row r="8" spans="1:13" x14ac:dyDescent="0.25">
      <c r="A8">
        <v>3</v>
      </c>
      <c r="B8">
        <v>1</v>
      </c>
      <c r="C8">
        <v>1</v>
      </c>
      <c r="D8">
        <v>190013</v>
      </c>
      <c r="E8" t="s">
        <v>56</v>
      </c>
      <c r="F8" s="15">
        <v>42510</v>
      </c>
      <c r="G8" t="s">
        <v>38</v>
      </c>
      <c r="H8" s="10">
        <f>VLOOKUP(DataPoli[[#This Row],[Zorgprofielklassecode]],BepalendeZPK[],3,FALSE)</f>
        <v>0</v>
      </c>
      <c r="I8" s="19">
        <f>IFERROR(GETPIVOTDATA("Uitvoeringsdatum",Rekenblad!$A$3,"Uniek patient ID",DataPoli[[#This Row],[Uniek patient ID]],"Diagnosecode",DataPoli[[#This Row],[Diagnosecode]]),"")</f>
        <v>42507</v>
      </c>
      <c r="J8" s="27" t="str">
        <f>IF(DataPoli[[#This Row],[Datum bepalend]]="","Nee","Ja")</f>
        <v>Ja</v>
      </c>
      <c r="K8" s="10" t="str">
        <f>IF(DataPoli[[#This Row],[Uitvoeringsdatum]]&gt;DataPoli[[#This Row],[Datum bepalend]],"post","")</f>
        <v>post</v>
      </c>
      <c r="L8" s="27" t="str">
        <f>TEXT(DataPoli[[#This Row],[Uitvoeringsdatum]],"ddd")</f>
        <v>vr</v>
      </c>
      <c r="M8" s="27">
        <f>IFERROR(DataPoli[[#This Row],[Datum bepalend]]-DataPoli[[#This Row],[Uitvoeringsdatum]],"")</f>
        <v>-3</v>
      </c>
    </row>
    <row r="9" spans="1:13" x14ac:dyDescent="0.25">
      <c r="A9">
        <v>4</v>
      </c>
      <c r="B9">
        <v>1</v>
      </c>
      <c r="C9">
        <v>1</v>
      </c>
      <c r="D9">
        <v>190060</v>
      </c>
      <c r="E9" t="s">
        <v>55</v>
      </c>
      <c r="F9" s="15">
        <v>42432</v>
      </c>
      <c r="G9" t="s">
        <v>41</v>
      </c>
      <c r="H9" s="10">
        <f>VLOOKUP(DataPoli[[#This Row],[Zorgprofielklassecode]],BepalendeZPK[],3,FALSE)</f>
        <v>0</v>
      </c>
      <c r="I9" s="19">
        <f>IFERROR(GETPIVOTDATA("Uitvoeringsdatum",Rekenblad!$A$3,"Uniek patient ID",DataPoli[[#This Row],[Uniek patient ID]],"Diagnosecode",DataPoli[[#This Row],[Diagnosecode]]),"")</f>
        <v>42608</v>
      </c>
      <c r="J9" s="27" t="str">
        <f>IF(DataPoli[[#This Row],[Datum bepalend]]="","Nee","Ja")</f>
        <v>Ja</v>
      </c>
      <c r="K9" s="10" t="str">
        <f>IF(DataPoli[[#This Row],[Uitvoeringsdatum]]&gt;DataPoli[[#This Row],[Datum bepalend]],"post","")</f>
        <v/>
      </c>
      <c r="L9" s="27" t="str">
        <f>TEXT(DataPoli[[#This Row],[Uitvoeringsdatum]],"ddd")</f>
        <v>do</v>
      </c>
      <c r="M9" s="27">
        <f>IFERROR(DataPoli[[#This Row],[Datum bepalend]]-DataPoli[[#This Row],[Uitvoeringsdatum]],"")</f>
        <v>176</v>
      </c>
    </row>
    <row r="10" spans="1:13" x14ac:dyDescent="0.25">
      <c r="A10">
        <v>4</v>
      </c>
      <c r="B10">
        <v>1</v>
      </c>
      <c r="C10">
        <v>1</v>
      </c>
      <c r="D10">
        <v>190013</v>
      </c>
      <c r="E10" t="s">
        <v>56</v>
      </c>
      <c r="F10" s="15">
        <v>42471</v>
      </c>
      <c r="G10" t="s">
        <v>45</v>
      </c>
      <c r="H10" s="10">
        <f>VLOOKUP(DataPoli[[#This Row],[Zorgprofielklassecode]],BepalendeZPK[],3,FALSE)</f>
        <v>0</v>
      </c>
      <c r="I10" s="19">
        <f>IFERROR(GETPIVOTDATA("Uitvoeringsdatum",Rekenblad!$A$3,"Uniek patient ID",DataPoli[[#This Row],[Uniek patient ID]],"Diagnosecode",DataPoli[[#This Row],[Diagnosecode]]),"")</f>
        <v>42608</v>
      </c>
      <c r="J10" s="27" t="str">
        <f>IF(DataPoli[[#This Row],[Datum bepalend]]="","Nee","Ja")</f>
        <v>Ja</v>
      </c>
      <c r="K10" s="10" t="str">
        <f>IF(DataPoli[[#This Row],[Uitvoeringsdatum]]&gt;DataPoli[[#This Row],[Datum bepalend]],"post","")</f>
        <v/>
      </c>
      <c r="L10" s="27" t="str">
        <f>TEXT(DataPoli[[#This Row],[Uitvoeringsdatum]],"ddd")</f>
        <v>ma</v>
      </c>
      <c r="M10" s="27">
        <f>IFERROR(DataPoli[[#This Row],[Datum bepalend]]-DataPoli[[#This Row],[Uitvoeringsdatum]],"")</f>
        <v>137</v>
      </c>
    </row>
    <row r="11" spans="1:13" x14ac:dyDescent="0.25">
      <c r="A11">
        <v>4</v>
      </c>
      <c r="B11">
        <v>1</v>
      </c>
      <c r="C11">
        <v>5</v>
      </c>
      <c r="D11">
        <v>30000</v>
      </c>
      <c r="E11" t="s">
        <v>54</v>
      </c>
      <c r="F11" s="15">
        <v>42608</v>
      </c>
      <c r="G11" t="s">
        <v>47</v>
      </c>
      <c r="H11" s="10">
        <f>VLOOKUP(DataPoli[[#This Row],[Zorgprofielklassecode]],BepalendeZPK[],3,FALSE)</f>
        <v>1</v>
      </c>
      <c r="I11" s="19">
        <f>IFERROR(GETPIVOTDATA("Uitvoeringsdatum",Rekenblad!$A$3,"Uniek patient ID",DataPoli[[#This Row],[Uniek patient ID]],"Diagnosecode",DataPoli[[#This Row],[Diagnosecode]]),"")</f>
        <v>42608</v>
      </c>
      <c r="J11" s="27" t="str">
        <f>IF(DataPoli[[#This Row],[Datum bepalend]]="","Nee","Ja")</f>
        <v>Ja</v>
      </c>
      <c r="K11" s="10" t="str">
        <f>IF(DataPoli[[#This Row],[Uitvoeringsdatum]]&gt;DataPoli[[#This Row],[Datum bepalend]],"post","")</f>
        <v/>
      </c>
      <c r="L11" s="27" t="str">
        <f>TEXT(DataPoli[[#This Row],[Uitvoeringsdatum]],"ddd")</f>
        <v>vr</v>
      </c>
      <c r="M11" s="27">
        <f>IFERROR(DataPoli[[#This Row],[Datum bepalend]]-DataPoli[[#This Row],[Uitvoeringsdatum]],"")</f>
        <v>0</v>
      </c>
    </row>
    <row r="12" spans="1:13" x14ac:dyDescent="0.25">
      <c r="A12">
        <v>5</v>
      </c>
      <c r="B12">
        <v>1</v>
      </c>
      <c r="C12">
        <v>1</v>
      </c>
      <c r="D12">
        <v>190060</v>
      </c>
      <c r="E12" t="s">
        <v>55</v>
      </c>
      <c r="F12" s="15">
        <v>42628</v>
      </c>
      <c r="G12" t="s">
        <v>48</v>
      </c>
      <c r="H12" s="10">
        <f>VLOOKUP(DataPoli[[#This Row],[Zorgprofielklassecode]],BepalendeZPK[],3,FALSE)</f>
        <v>0</v>
      </c>
      <c r="I12" s="19" t="str">
        <f>IFERROR(GETPIVOTDATA("Uitvoeringsdatum",Rekenblad!$A$3,"Uniek patient ID",DataPoli[[#This Row],[Uniek patient ID]],"Diagnosecode",DataPoli[[#This Row],[Diagnosecode]]),"")</f>
        <v/>
      </c>
      <c r="J12" s="27" t="str">
        <f>IF(DataPoli[[#This Row],[Datum bepalend]]="","Nee","Ja")</f>
        <v>Nee</v>
      </c>
      <c r="K12" s="10" t="str">
        <f>IF(DataPoli[[#This Row],[Uitvoeringsdatum]]&gt;DataPoli[[#This Row],[Datum bepalend]],"post","")</f>
        <v/>
      </c>
      <c r="L12" s="27" t="str">
        <f>TEXT(DataPoli[[#This Row],[Uitvoeringsdatum]],"ddd")</f>
        <v>do</v>
      </c>
      <c r="M12" s="27" t="str">
        <f>IFERROR(DataPoli[[#This Row],[Datum bepalend]]-DataPoli[[#This Row],[Uitvoeringsdatum]],"")</f>
        <v/>
      </c>
    </row>
    <row r="13" spans="1:13" x14ac:dyDescent="0.25">
      <c r="A13">
        <v>6</v>
      </c>
      <c r="B13">
        <v>1</v>
      </c>
      <c r="C13">
        <v>1</v>
      </c>
      <c r="D13">
        <v>190060</v>
      </c>
      <c r="E13" t="s">
        <v>55</v>
      </c>
      <c r="F13" s="15">
        <v>42509</v>
      </c>
      <c r="G13" t="s">
        <v>35</v>
      </c>
      <c r="H13" s="10">
        <f>VLOOKUP(DataPoli[[#This Row],[Zorgprofielklassecode]],BepalendeZPK[],3,FALSE)</f>
        <v>0</v>
      </c>
      <c r="I13" s="19" t="str">
        <f>IFERROR(GETPIVOTDATA("Uitvoeringsdatum",Rekenblad!$A$3,"Uniek patient ID",DataPoli[[#This Row],[Uniek patient ID]],"Diagnosecode",DataPoli[[#This Row],[Diagnosecode]]),"")</f>
        <v/>
      </c>
      <c r="J13" s="27" t="str">
        <f>IF(DataPoli[[#This Row],[Datum bepalend]]="","Nee","Ja")</f>
        <v>Nee</v>
      </c>
      <c r="K13" s="10" t="str">
        <f>IF(DataPoli[[#This Row],[Uitvoeringsdatum]]&gt;DataPoli[[#This Row],[Datum bepalend]],"post","")</f>
        <v/>
      </c>
      <c r="L13" s="27" t="str">
        <f>TEXT(DataPoli[[#This Row],[Uitvoeringsdatum]],"ddd")</f>
        <v>do</v>
      </c>
      <c r="M13" s="27" t="str">
        <f>IFERROR(DataPoli[[#This Row],[Datum bepalend]]-DataPoli[[#This Row],[Uitvoeringsdatum]],"")</f>
        <v/>
      </c>
    </row>
    <row r="14" spans="1:13" x14ac:dyDescent="0.25">
      <c r="A14">
        <v>7</v>
      </c>
      <c r="B14">
        <v>1</v>
      </c>
      <c r="C14">
        <v>1</v>
      </c>
      <c r="D14">
        <v>190013</v>
      </c>
      <c r="E14" t="s">
        <v>56</v>
      </c>
      <c r="F14" s="15">
        <v>42706</v>
      </c>
      <c r="G14" t="s">
        <v>35</v>
      </c>
      <c r="H14" s="10">
        <f>VLOOKUP(DataPoli[[#This Row],[Zorgprofielklassecode]],BepalendeZPK[],3,FALSE)</f>
        <v>0</v>
      </c>
      <c r="I14" s="19" t="str">
        <f>IFERROR(GETPIVOTDATA("Uitvoeringsdatum",Rekenblad!$A$3,"Uniek patient ID",DataPoli[[#This Row],[Uniek patient ID]],"Diagnosecode",DataPoli[[#This Row],[Diagnosecode]]),"")</f>
        <v/>
      </c>
      <c r="J14" s="27" t="str">
        <f>IF(DataPoli[[#This Row],[Datum bepalend]]="","Nee","Ja")</f>
        <v>Nee</v>
      </c>
      <c r="K14" s="10" t="str">
        <f>IF(DataPoli[[#This Row],[Uitvoeringsdatum]]&gt;DataPoli[[#This Row],[Datum bepalend]],"post","")</f>
        <v/>
      </c>
      <c r="L14" s="27" t="str">
        <f>TEXT(DataPoli[[#This Row],[Uitvoeringsdatum]],"ddd")</f>
        <v>vr</v>
      </c>
      <c r="M14" s="27" t="str">
        <f>IFERROR(DataPoli[[#This Row],[Datum bepalend]]-DataPoli[[#This Row],[Uitvoeringsdatum]],"")</f>
        <v/>
      </c>
    </row>
    <row r="15" spans="1:13" x14ac:dyDescent="0.25">
      <c r="A15">
        <v>8</v>
      </c>
      <c r="B15">
        <v>1</v>
      </c>
      <c r="C15">
        <v>1</v>
      </c>
      <c r="D15">
        <v>190013</v>
      </c>
      <c r="E15" t="s">
        <v>56</v>
      </c>
      <c r="F15" s="15">
        <v>42411</v>
      </c>
      <c r="G15" t="s">
        <v>49</v>
      </c>
      <c r="H15" s="10">
        <f>VLOOKUP(DataPoli[[#This Row],[Zorgprofielklassecode]],BepalendeZPK[],3,FALSE)</f>
        <v>0</v>
      </c>
      <c r="I15" s="19" t="str">
        <f>IFERROR(GETPIVOTDATA("Uitvoeringsdatum",Rekenblad!$A$3,"Uniek patient ID",DataPoli[[#This Row],[Uniek patient ID]],"Diagnosecode",DataPoli[[#This Row],[Diagnosecode]]),"")</f>
        <v/>
      </c>
      <c r="J15" s="27" t="str">
        <f>IF(DataPoli[[#This Row],[Datum bepalend]]="","Nee","Ja")</f>
        <v>Nee</v>
      </c>
      <c r="K15" s="10" t="str">
        <f>IF(DataPoli[[#This Row],[Uitvoeringsdatum]]&gt;DataPoli[[#This Row],[Datum bepalend]],"post","")</f>
        <v/>
      </c>
      <c r="L15" s="27" t="str">
        <f>TEXT(DataPoli[[#This Row],[Uitvoeringsdatum]],"ddd")</f>
        <v>do</v>
      </c>
      <c r="M15" s="27" t="str">
        <f>IFERROR(DataPoli[[#This Row],[Datum bepalend]]-DataPoli[[#This Row],[Uitvoeringsdatum]],"")</f>
        <v/>
      </c>
    </row>
    <row r="16" spans="1:13" x14ac:dyDescent="0.25">
      <c r="A16">
        <v>8</v>
      </c>
      <c r="B16">
        <v>1</v>
      </c>
      <c r="C16">
        <v>1</v>
      </c>
      <c r="D16">
        <v>190013</v>
      </c>
      <c r="E16" t="s">
        <v>56</v>
      </c>
      <c r="F16" s="15">
        <v>42423</v>
      </c>
      <c r="G16" t="s">
        <v>38</v>
      </c>
      <c r="H16" s="10">
        <f>VLOOKUP(DataPoli[[#This Row],[Zorgprofielklassecode]],BepalendeZPK[],3,FALSE)</f>
        <v>0</v>
      </c>
      <c r="I16" s="19" t="str">
        <f>IFERROR(GETPIVOTDATA("Uitvoeringsdatum",Rekenblad!$A$3,"Uniek patient ID",DataPoli[[#This Row],[Uniek patient ID]],"Diagnosecode",DataPoli[[#This Row],[Diagnosecode]]),"")</f>
        <v/>
      </c>
      <c r="J16" s="27" t="str">
        <f>IF(DataPoli[[#This Row],[Datum bepalend]]="","Nee","Ja")</f>
        <v>Nee</v>
      </c>
      <c r="K16" s="10" t="str">
        <f>IF(DataPoli[[#This Row],[Uitvoeringsdatum]]&gt;DataPoli[[#This Row],[Datum bepalend]],"post","")</f>
        <v/>
      </c>
      <c r="L16" s="27" t="str">
        <f>TEXT(DataPoli[[#This Row],[Uitvoeringsdatum]],"ddd")</f>
        <v>di</v>
      </c>
      <c r="M16" s="27" t="str">
        <f>IFERROR(DataPoli[[#This Row],[Datum bepalend]]-DataPoli[[#This Row],[Uitvoeringsdatum]],"")</f>
        <v/>
      </c>
    </row>
    <row r="17" spans="1:13" x14ac:dyDescent="0.25">
      <c r="A17">
        <v>8</v>
      </c>
      <c r="B17">
        <v>1</v>
      </c>
      <c r="C17">
        <v>1</v>
      </c>
      <c r="D17">
        <v>190013</v>
      </c>
      <c r="E17" t="s">
        <v>56</v>
      </c>
      <c r="F17" s="15">
        <v>42550</v>
      </c>
      <c r="G17" t="s">
        <v>38</v>
      </c>
      <c r="H17" s="10">
        <f>VLOOKUP(DataPoli[[#This Row],[Zorgprofielklassecode]],BepalendeZPK[],3,FALSE)</f>
        <v>0</v>
      </c>
      <c r="I17" s="19" t="str">
        <f>IFERROR(GETPIVOTDATA("Uitvoeringsdatum",Rekenblad!$A$3,"Uniek patient ID",DataPoli[[#This Row],[Uniek patient ID]],"Diagnosecode",DataPoli[[#This Row],[Diagnosecode]]),"")</f>
        <v/>
      </c>
      <c r="J17" s="27" t="str">
        <f>IF(DataPoli[[#This Row],[Datum bepalend]]="","Nee","Ja")</f>
        <v>Nee</v>
      </c>
      <c r="K17" s="10" t="str">
        <f>IF(DataPoli[[#This Row],[Uitvoeringsdatum]]&gt;DataPoli[[#This Row],[Datum bepalend]],"post","")</f>
        <v/>
      </c>
      <c r="L17" s="27" t="str">
        <f>TEXT(DataPoli[[#This Row],[Uitvoeringsdatum]],"ddd")</f>
        <v>wo</v>
      </c>
      <c r="M17" s="27" t="str">
        <f>IFERROR(DataPoli[[#This Row],[Datum bepalend]]-DataPoli[[#This Row],[Uitvoeringsdatum]],"")</f>
        <v/>
      </c>
    </row>
    <row r="18" spans="1:13" x14ac:dyDescent="0.25">
      <c r="A18">
        <v>9</v>
      </c>
      <c r="B18">
        <v>1</v>
      </c>
      <c r="C18">
        <v>1</v>
      </c>
      <c r="D18">
        <v>190060</v>
      </c>
      <c r="E18" t="s">
        <v>55</v>
      </c>
      <c r="F18" s="15">
        <v>42683</v>
      </c>
      <c r="G18" t="s">
        <v>40</v>
      </c>
      <c r="H18" s="10">
        <f>VLOOKUP(DataPoli[[#This Row],[Zorgprofielklassecode]],BepalendeZPK[],3,FALSE)</f>
        <v>0</v>
      </c>
      <c r="I18" s="19" t="str">
        <f>IFERROR(GETPIVOTDATA("Uitvoeringsdatum",Rekenblad!$A$3,"Uniek patient ID",DataPoli[[#This Row],[Uniek patient ID]],"Diagnosecode",DataPoli[[#This Row],[Diagnosecode]]),"")</f>
        <v/>
      </c>
      <c r="J18" s="27" t="str">
        <f>IF(DataPoli[[#This Row],[Datum bepalend]]="","Nee","Ja")</f>
        <v>Nee</v>
      </c>
      <c r="K18" s="10" t="str">
        <f>IF(DataPoli[[#This Row],[Uitvoeringsdatum]]&gt;DataPoli[[#This Row],[Datum bepalend]],"post","")</f>
        <v/>
      </c>
      <c r="L18" s="27" t="str">
        <f>TEXT(DataPoli[[#This Row],[Uitvoeringsdatum]],"ddd")</f>
        <v>wo</v>
      </c>
      <c r="M18" s="27" t="str">
        <f>IFERROR(DataPoli[[#This Row],[Datum bepalend]]-DataPoli[[#This Row],[Uitvoeringsdatum]],"")</f>
        <v/>
      </c>
    </row>
    <row r="19" spans="1:13" x14ac:dyDescent="0.25">
      <c r="A19">
        <v>10</v>
      </c>
      <c r="B19">
        <v>1</v>
      </c>
      <c r="C19">
        <v>1</v>
      </c>
      <c r="D19">
        <v>190013</v>
      </c>
      <c r="E19" t="s">
        <v>56</v>
      </c>
      <c r="F19" s="15">
        <v>42408</v>
      </c>
      <c r="G19" t="s">
        <v>46</v>
      </c>
      <c r="H19" s="10">
        <f>VLOOKUP(DataPoli[[#This Row],[Zorgprofielklassecode]],BepalendeZPK[],3,FALSE)</f>
        <v>0</v>
      </c>
      <c r="I19" s="19" t="str">
        <f>IFERROR(GETPIVOTDATA("Uitvoeringsdatum",Rekenblad!$A$3,"Uniek patient ID",DataPoli[[#This Row],[Uniek patient ID]],"Diagnosecode",DataPoli[[#This Row],[Diagnosecode]]),"")</f>
        <v/>
      </c>
      <c r="J19" s="27" t="str">
        <f>IF(DataPoli[[#This Row],[Datum bepalend]]="","Nee","Ja")</f>
        <v>Nee</v>
      </c>
      <c r="K19" s="10" t="str">
        <f>IF(DataPoli[[#This Row],[Uitvoeringsdatum]]&gt;DataPoli[[#This Row],[Datum bepalend]],"post","")</f>
        <v/>
      </c>
      <c r="L19" s="27" t="str">
        <f>TEXT(DataPoli[[#This Row],[Uitvoeringsdatum]],"ddd")</f>
        <v>ma</v>
      </c>
      <c r="M19" s="27" t="str">
        <f>IFERROR(DataPoli[[#This Row],[Datum bepalend]]-DataPoli[[#This Row],[Uitvoeringsdatum]],"")</f>
        <v/>
      </c>
    </row>
    <row r="20" spans="1:13" x14ac:dyDescent="0.25">
      <c r="A20">
        <v>10</v>
      </c>
      <c r="B20">
        <v>1</v>
      </c>
      <c r="C20">
        <v>1</v>
      </c>
      <c r="D20">
        <v>190013</v>
      </c>
      <c r="E20" t="s">
        <v>56</v>
      </c>
      <c r="F20" s="15">
        <v>42677</v>
      </c>
      <c r="G20" t="s">
        <v>40</v>
      </c>
      <c r="H20" s="10">
        <f>VLOOKUP(DataPoli[[#This Row],[Zorgprofielklassecode]],BepalendeZPK[],3,FALSE)</f>
        <v>0</v>
      </c>
      <c r="I20" s="19" t="str">
        <f>IFERROR(GETPIVOTDATA("Uitvoeringsdatum",Rekenblad!$A$3,"Uniek patient ID",DataPoli[[#This Row],[Uniek patient ID]],"Diagnosecode",DataPoli[[#This Row],[Diagnosecode]]),"")</f>
        <v/>
      </c>
      <c r="J20" s="27" t="str">
        <f>IF(DataPoli[[#This Row],[Datum bepalend]]="","Nee","Ja")</f>
        <v>Nee</v>
      </c>
      <c r="K20" s="10" t="str">
        <f>IF(DataPoli[[#This Row],[Uitvoeringsdatum]]&gt;DataPoli[[#This Row],[Datum bepalend]],"post","")</f>
        <v/>
      </c>
      <c r="L20" s="27" t="str">
        <f>TEXT(DataPoli[[#This Row],[Uitvoeringsdatum]],"ddd")</f>
        <v>do</v>
      </c>
      <c r="M20" s="27" t="str">
        <f>IFERROR(DataPoli[[#This Row],[Datum bepalend]]-DataPoli[[#This Row],[Uitvoeringsdatum]],"")</f>
        <v/>
      </c>
    </row>
    <row r="21" spans="1:13" x14ac:dyDescent="0.25">
      <c r="A21">
        <v>11</v>
      </c>
      <c r="B21">
        <v>1</v>
      </c>
      <c r="C21">
        <v>1</v>
      </c>
      <c r="D21">
        <v>190060</v>
      </c>
      <c r="E21" t="s">
        <v>55</v>
      </c>
      <c r="F21" s="15">
        <v>42633</v>
      </c>
      <c r="G21" t="s">
        <v>43</v>
      </c>
      <c r="H21" s="10">
        <f>VLOOKUP(DataPoli[[#This Row],[Zorgprofielklassecode]],BepalendeZPK[],3,FALSE)</f>
        <v>0</v>
      </c>
      <c r="I21" s="19">
        <f>IFERROR(GETPIVOTDATA("Uitvoeringsdatum",Rekenblad!$A$3,"Uniek patient ID",DataPoli[[#This Row],[Uniek patient ID]],"Diagnosecode",DataPoli[[#This Row],[Diagnosecode]]),"")</f>
        <v>42674</v>
      </c>
      <c r="J21" s="27" t="str">
        <f>IF(DataPoli[[#This Row],[Datum bepalend]]="","Nee","Ja")</f>
        <v>Ja</v>
      </c>
      <c r="K21" s="10" t="str">
        <f>IF(DataPoli[[#This Row],[Uitvoeringsdatum]]&gt;DataPoli[[#This Row],[Datum bepalend]],"post","")</f>
        <v/>
      </c>
      <c r="L21" s="27" t="str">
        <f>TEXT(DataPoli[[#This Row],[Uitvoeringsdatum]],"ddd")</f>
        <v>di</v>
      </c>
      <c r="M21" s="27">
        <f>IFERROR(DataPoli[[#This Row],[Datum bepalend]]-DataPoli[[#This Row],[Uitvoeringsdatum]],"")</f>
        <v>41</v>
      </c>
    </row>
    <row r="22" spans="1:13" x14ac:dyDescent="0.25">
      <c r="A22">
        <v>11</v>
      </c>
      <c r="B22">
        <v>1</v>
      </c>
      <c r="C22">
        <v>5</v>
      </c>
      <c r="D22">
        <v>30000</v>
      </c>
      <c r="E22" t="s">
        <v>54</v>
      </c>
      <c r="F22" s="15">
        <v>42674</v>
      </c>
      <c r="G22" t="s">
        <v>36</v>
      </c>
      <c r="H22" s="10">
        <f>VLOOKUP(DataPoli[[#This Row],[Zorgprofielklassecode]],BepalendeZPK[],3,FALSE)</f>
        <v>1</v>
      </c>
      <c r="I22" s="19">
        <f>IFERROR(GETPIVOTDATA("Uitvoeringsdatum",Rekenblad!$A$3,"Uniek patient ID",DataPoli[[#This Row],[Uniek patient ID]],"Diagnosecode",DataPoli[[#This Row],[Diagnosecode]]),"")</f>
        <v>42674</v>
      </c>
      <c r="J22" s="27" t="str">
        <f>IF(DataPoli[[#This Row],[Datum bepalend]]="","Nee","Ja")</f>
        <v>Ja</v>
      </c>
      <c r="K22" s="10" t="str">
        <f>IF(DataPoli[[#This Row],[Uitvoeringsdatum]]&gt;DataPoli[[#This Row],[Datum bepalend]],"post","")</f>
        <v/>
      </c>
      <c r="L22" s="27" t="str">
        <f>TEXT(DataPoli[[#This Row],[Uitvoeringsdatum]],"ddd")</f>
        <v>ma</v>
      </c>
      <c r="M22" s="27">
        <f>IFERROR(DataPoli[[#This Row],[Datum bepalend]]-DataPoli[[#This Row],[Uitvoeringsdatum]],"")</f>
        <v>0</v>
      </c>
    </row>
    <row r="23" spans="1:13" x14ac:dyDescent="0.25">
      <c r="A23">
        <v>11</v>
      </c>
      <c r="B23">
        <v>1</v>
      </c>
      <c r="C23">
        <v>1</v>
      </c>
      <c r="D23">
        <v>190013</v>
      </c>
      <c r="E23" t="s">
        <v>56</v>
      </c>
      <c r="F23" s="15">
        <v>42677</v>
      </c>
      <c r="G23" t="s">
        <v>40</v>
      </c>
      <c r="H23" s="10">
        <f>VLOOKUP(DataPoli[[#This Row],[Zorgprofielklassecode]],BepalendeZPK[],3,FALSE)</f>
        <v>0</v>
      </c>
      <c r="I23" s="19">
        <f>IFERROR(GETPIVOTDATA("Uitvoeringsdatum",Rekenblad!$A$3,"Uniek patient ID",DataPoli[[#This Row],[Uniek patient ID]],"Diagnosecode",DataPoli[[#This Row],[Diagnosecode]]),"")</f>
        <v>42674</v>
      </c>
      <c r="J23" s="27" t="str">
        <f>IF(DataPoli[[#This Row],[Datum bepalend]]="","Nee","Ja")</f>
        <v>Ja</v>
      </c>
      <c r="K23" s="10" t="str">
        <f>IF(DataPoli[[#This Row],[Uitvoeringsdatum]]&gt;DataPoli[[#This Row],[Datum bepalend]],"post","")</f>
        <v>post</v>
      </c>
      <c r="L23" s="27" t="str">
        <f>TEXT(DataPoli[[#This Row],[Uitvoeringsdatum]],"ddd")</f>
        <v>do</v>
      </c>
      <c r="M23" s="27">
        <f>IFERROR(DataPoli[[#This Row],[Datum bepalend]]-DataPoli[[#This Row],[Uitvoeringsdatum]],"")</f>
        <v>-3</v>
      </c>
    </row>
    <row r="24" spans="1:13" x14ac:dyDescent="0.25">
      <c r="A24">
        <v>12</v>
      </c>
      <c r="B24">
        <v>1</v>
      </c>
      <c r="C24">
        <v>1</v>
      </c>
      <c r="D24">
        <v>190013</v>
      </c>
      <c r="E24" t="s">
        <v>56</v>
      </c>
      <c r="F24" s="15">
        <v>42649</v>
      </c>
      <c r="G24" t="s">
        <v>33</v>
      </c>
      <c r="H24" s="10">
        <f>VLOOKUP(DataPoli[[#This Row],[Zorgprofielklassecode]],BepalendeZPK[],3,FALSE)</f>
        <v>0</v>
      </c>
      <c r="I24" s="19">
        <f>IFERROR(GETPIVOTDATA("Uitvoeringsdatum",Rekenblad!$A$3,"Uniek patient ID",DataPoli[[#This Row],[Uniek patient ID]],"Diagnosecode",DataPoli[[#This Row],[Diagnosecode]]),"")</f>
        <v>42657</v>
      </c>
      <c r="J24" s="27" t="str">
        <f>IF(DataPoli[[#This Row],[Datum bepalend]]="","Nee","Ja")</f>
        <v>Ja</v>
      </c>
      <c r="K24" s="10" t="str">
        <f>IF(DataPoli[[#This Row],[Uitvoeringsdatum]]&gt;DataPoli[[#This Row],[Datum bepalend]],"post","")</f>
        <v/>
      </c>
      <c r="L24" s="27" t="str">
        <f>TEXT(DataPoli[[#This Row],[Uitvoeringsdatum]],"ddd")</f>
        <v>do</v>
      </c>
      <c r="M24" s="27">
        <f>IFERROR(DataPoli[[#This Row],[Datum bepalend]]-DataPoli[[#This Row],[Uitvoeringsdatum]],"")</f>
        <v>8</v>
      </c>
    </row>
    <row r="25" spans="1:13" x14ac:dyDescent="0.25">
      <c r="A25">
        <v>12</v>
      </c>
      <c r="B25">
        <v>1</v>
      </c>
      <c r="C25">
        <v>1</v>
      </c>
      <c r="D25">
        <v>190013</v>
      </c>
      <c r="E25" t="s">
        <v>56</v>
      </c>
      <c r="F25" s="15">
        <v>42657</v>
      </c>
      <c r="G25" t="s">
        <v>34</v>
      </c>
      <c r="H25" s="10">
        <f>VLOOKUP(DataPoli[[#This Row],[Zorgprofielklassecode]],BepalendeZPK[],3,FALSE)</f>
        <v>0</v>
      </c>
      <c r="I25" s="19">
        <f>IFERROR(GETPIVOTDATA("Uitvoeringsdatum",Rekenblad!$A$3,"Uniek patient ID",DataPoli[[#This Row],[Uniek patient ID]],"Diagnosecode",DataPoli[[#This Row],[Diagnosecode]]),"")</f>
        <v>42657</v>
      </c>
      <c r="J25" s="27" t="str">
        <f>IF(DataPoli[[#This Row],[Datum bepalend]]="","Nee","Ja")</f>
        <v>Ja</v>
      </c>
      <c r="K25" s="10" t="str">
        <f>IF(DataPoli[[#This Row],[Uitvoeringsdatum]]&gt;DataPoli[[#This Row],[Datum bepalend]],"post","")</f>
        <v/>
      </c>
      <c r="L25" s="27" t="str">
        <f>TEXT(DataPoli[[#This Row],[Uitvoeringsdatum]],"ddd")</f>
        <v>vr</v>
      </c>
      <c r="M25" s="27">
        <f>IFERROR(DataPoli[[#This Row],[Datum bepalend]]-DataPoli[[#This Row],[Uitvoeringsdatum]],"")</f>
        <v>0</v>
      </c>
    </row>
    <row r="26" spans="1:13" x14ac:dyDescent="0.25">
      <c r="A26">
        <v>12</v>
      </c>
      <c r="B26">
        <v>1</v>
      </c>
      <c r="C26">
        <v>5</v>
      </c>
      <c r="D26">
        <v>30000</v>
      </c>
      <c r="E26" t="s">
        <v>54</v>
      </c>
      <c r="F26" s="15">
        <v>42657</v>
      </c>
      <c r="G26" t="s">
        <v>35</v>
      </c>
      <c r="H26" s="10">
        <f>VLOOKUP(DataPoli[[#This Row],[Zorgprofielklassecode]],BepalendeZPK[],3,FALSE)</f>
        <v>1</v>
      </c>
      <c r="I26" s="19">
        <f>IFERROR(GETPIVOTDATA("Uitvoeringsdatum",Rekenblad!$A$3,"Uniek patient ID",DataPoli[[#This Row],[Uniek patient ID]],"Diagnosecode",DataPoli[[#This Row],[Diagnosecode]]),"")</f>
        <v>42657</v>
      </c>
      <c r="J26" s="27" t="str">
        <f>IF(DataPoli[[#This Row],[Datum bepalend]]="","Nee","Ja")</f>
        <v>Ja</v>
      </c>
      <c r="K26" s="10" t="str">
        <f>IF(DataPoli[[#This Row],[Uitvoeringsdatum]]&gt;DataPoli[[#This Row],[Datum bepalend]],"post","")</f>
        <v/>
      </c>
      <c r="L26" s="27" t="str">
        <f>TEXT(DataPoli[[#This Row],[Uitvoeringsdatum]],"ddd")</f>
        <v>vr</v>
      </c>
      <c r="M26" s="27">
        <f>IFERROR(DataPoli[[#This Row],[Datum bepalend]]-DataPoli[[#This Row],[Uitvoeringsdatum]],"")</f>
        <v>0</v>
      </c>
    </row>
    <row r="27" spans="1:13" x14ac:dyDescent="0.25">
      <c r="A27">
        <v>13</v>
      </c>
      <c r="B27">
        <v>1</v>
      </c>
      <c r="C27">
        <v>1</v>
      </c>
      <c r="D27">
        <v>190060</v>
      </c>
      <c r="E27" t="s">
        <v>55</v>
      </c>
      <c r="F27" s="15">
        <v>42572</v>
      </c>
      <c r="G27" t="s">
        <v>37</v>
      </c>
      <c r="H27" s="10">
        <f>VLOOKUP(DataPoli[[#This Row],[Zorgprofielklassecode]],BepalendeZPK[],3,FALSE)</f>
        <v>0</v>
      </c>
      <c r="I27" s="19" t="str">
        <f>IFERROR(GETPIVOTDATA("Uitvoeringsdatum",Rekenblad!$A$3,"Uniek patient ID",DataPoli[[#This Row],[Uniek patient ID]],"Diagnosecode",DataPoli[[#This Row],[Diagnosecode]]),"")</f>
        <v/>
      </c>
      <c r="J27" s="27" t="str">
        <f>IF(DataPoli[[#This Row],[Datum bepalend]]="","Nee","Ja")</f>
        <v>Nee</v>
      </c>
      <c r="K27" s="10" t="str">
        <f>IF(DataPoli[[#This Row],[Uitvoeringsdatum]]&gt;DataPoli[[#This Row],[Datum bepalend]],"post","")</f>
        <v/>
      </c>
      <c r="L27" s="27" t="str">
        <f>TEXT(DataPoli[[#This Row],[Uitvoeringsdatum]],"ddd")</f>
        <v>do</v>
      </c>
      <c r="M27" s="27" t="str">
        <f>IFERROR(DataPoli[[#This Row],[Datum bepalend]]-DataPoli[[#This Row],[Uitvoeringsdatum]],"")</f>
        <v/>
      </c>
    </row>
    <row r="28" spans="1:13" x14ac:dyDescent="0.25">
      <c r="A28">
        <v>13</v>
      </c>
      <c r="B28">
        <v>1</v>
      </c>
      <c r="C28">
        <v>1</v>
      </c>
      <c r="D28">
        <v>190013</v>
      </c>
      <c r="E28" t="s">
        <v>56</v>
      </c>
      <c r="F28" s="15">
        <v>42599</v>
      </c>
      <c r="G28" t="s">
        <v>45</v>
      </c>
      <c r="H28" s="10">
        <f>VLOOKUP(DataPoli[[#This Row],[Zorgprofielklassecode]],BepalendeZPK[],3,FALSE)</f>
        <v>0</v>
      </c>
      <c r="I28" s="19" t="str">
        <f>IFERROR(GETPIVOTDATA("Uitvoeringsdatum",Rekenblad!$A$3,"Uniek patient ID",DataPoli[[#This Row],[Uniek patient ID]],"Diagnosecode",DataPoli[[#This Row],[Diagnosecode]]),"")</f>
        <v/>
      </c>
      <c r="J28" s="27" t="str">
        <f>IF(DataPoli[[#This Row],[Datum bepalend]]="","Nee","Ja")</f>
        <v>Nee</v>
      </c>
      <c r="K28" s="10" t="str">
        <f>IF(DataPoli[[#This Row],[Uitvoeringsdatum]]&gt;DataPoli[[#This Row],[Datum bepalend]],"post","")</f>
        <v/>
      </c>
      <c r="L28" s="27" t="str">
        <f>TEXT(DataPoli[[#This Row],[Uitvoeringsdatum]],"ddd")</f>
        <v>wo</v>
      </c>
      <c r="M28" s="27" t="str">
        <f>IFERROR(DataPoli[[#This Row],[Datum bepalend]]-DataPoli[[#This Row],[Uitvoeringsdatum]],"")</f>
        <v/>
      </c>
    </row>
    <row r="29" spans="1:13" x14ac:dyDescent="0.25">
      <c r="A29">
        <v>14</v>
      </c>
      <c r="B29">
        <v>1</v>
      </c>
      <c r="C29">
        <v>1</v>
      </c>
      <c r="D29">
        <v>190013</v>
      </c>
      <c r="E29" t="s">
        <v>56</v>
      </c>
      <c r="F29" s="15">
        <v>42572</v>
      </c>
      <c r="G29" t="s">
        <v>39</v>
      </c>
      <c r="H29" s="10">
        <f>VLOOKUP(DataPoli[[#This Row],[Zorgprofielklassecode]],BepalendeZPK[],3,FALSE)</f>
        <v>0</v>
      </c>
      <c r="I29" s="19" t="str">
        <f>IFERROR(GETPIVOTDATA("Uitvoeringsdatum",Rekenblad!$A$3,"Uniek patient ID",DataPoli[[#This Row],[Uniek patient ID]],"Diagnosecode",DataPoli[[#This Row],[Diagnosecode]]),"")</f>
        <v/>
      </c>
      <c r="J29" s="27" t="str">
        <f>IF(DataPoli[[#This Row],[Datum bepalend]]="","Nee","Ja")</f>
        <v>Nee</v>
      </c>
      <c r="K29" s="10" t="str">
        <f>IF(DataPoli[[#This Row],[Uitvoeringsdatum]]&gt;DataPoli[[#This Row],[Datum bepalend]],"post","")</f>
        <v/>
      </c>
      <c r="L29" s="27" t="str">
        <f>TEXT(DataPoli[[#This Row],[Uitvoeringsdatum]],"ddd")</f>
        <v>do</v>
      </c>
      <c r="M29" s="27" t="str">
        <f>IFERROR(DataPoli[[#This Row],[Datum bepalend]]-DataPoli[[#This Row],[Uitvoeringsdatum]],"")</f>
        <v/>
      </c>
    </row>
    <row r="30" spans="1:13" x14ac:dyDescent="0.25">
      <c r="A30">
        <v>14</v>
      </c>
      <c r="B30">
        <v>1</v>
      </c>
      <c r="C30">
        <v>1</v>
      </c>
      <c r="D30">
        <v>190013</v>
      </c>
      <c r="E30" t="s">
        <v>56</v>
      </c>
      <c r="F30" s="15">
        <v>42576</v>
      </c>
      <c r="G30" t="s">
        <v>39</v>
      </c>
      <c r="H30" s="10">
        <f>VLOOKUP(DataPoli[[#This Row],[Zorgprofielklassecode]],BepalendeZPK[],3,FALSE)</f>
        <v>0</v>
      </c>
      <c r="I30" s="19" t="str">
        <f>IFERROR(GETPIVOTDATA("Uitvoeringsdatum",Rekenblad!$A$3,"Uniek patient ID",DataPoli[[#This Row],[Uniek patient ID]],"Diagnosecode",DataPoli[[#This Row],[Diagnosecode]]),"")</f>
        <v/>
      </c>
      <c r="J30" s="27" t="str">
        <f>IF(DataPoli[[#This Row],[Datum bepalend]]="","Nee","Ja")</f>
        <v>Nee</v>
      </c>
      <c r="K30" s="10" t="str">
        <f>IF(DataPoli[[#This Row],[Uitvoeringsdatum]]&gt;DataPoli[[#This Row],[Datum bepalend]],"post","")</f>
        <v/>
      </c>
      <c r="L30" s="27" t="str">
        <f>TEXT(DataPoli[[#This Row],[Uitvoeringsdatum]],"ddd")</f>
        <v>ma</v>
      </c>
      <c r="M30" s="27" t="str">
        <f>IFERROR(DataPoli[[#This Row],[Datum bepalend]]-DataPoli[[#This Row],[Uitvoeringsdatum]],"")</f>
        <v/>
      </c>
    </row>
    <row r="31" spans="1:13" x14ac:dyDescent="0.25">
      <c r="A31">
        <v>15</v>
      </c>
      <c r="B31">
        <v>1</v>
      </c>
      <c r="C31">
        <v>1</v>
      </c>
      <c r="D31">
        <v>190060</v>
      </c>
      <c r="E31" t="s">
        <v>55</v>
      </c>
      <c r="F31" s="15">
        <v>42472</v>
      </c>
      <c r="G31" t="s">
        <v>40</v>
      </c>
      <c r="H31" s="10">
        <f>VLOOKUP(DataPoli[[#This Row],[Zorgprofielklassecode]],BepalendeZPK[],3,FALSE)</f>
        <v>0</v>
      </c>
      <c r="I31" s="19" t="str">
        <f>IFERROR(GETPIVOTDATA("Uitvoeringsdatum",Rekenblad!$A$3,"Uniek patient ID",DataPoli[[#This Row],[Uniek patient ID]],"Diagnosecode",DataPoli[[#This Row],[Diagnosecode]]),"")</f>
        <v/>
      </c>
      <c r="J31" s="27" t="str">
        <f>IF(DataPoli[[#This Row],[Datum bepalend]]="","Nee","Ja")</f>
        <v>Nee</v>
      </c>
      <c r="K31" s="10" t="str">
        <f>IF(DataPoli[[#This Row],[Uitvoeringsdatum]]&gt;DataPoli[[#This Row],[Datum bepalend]],"post","")</f>
        <v/>
      </c>
      <c r="L31" s="27" t="str">
        <f>TEXT(DataPoli[[#This Row],[Uitvoeringsdatum]],"ddd")</f>
        <v>di</v>
      </c>
      <c r="M31" s="27" t="str">
        <f>IFERROR(DataPoli[[#This Row],[Datum bepalend]]-DataPoli[[#This Row],[Uitvoeringsdatum]],"")</f>
        <v/>
      </c>
    </row>
    <row r="32" spans="1:13" x14ac:dyDescent="0.25">
      <c r="A32">
        <v>17</v>
      </c>
      <c r="B32">
        <v>1</v>
      </c>
      <c r="C32">
        <v>1</v>
      </c>
      <c r="D32">
        <v>190013</v>
      </c>
      <c r="E32" t="s">
        <v>56</v>
      </c>
      <c r="F32" s="15">
        <v>42377</v>
      </c>
      <c r="G32" t="s">
        <v>42</v>
      </c>
      <c r="H32" s="10">
        <f>VLOOKUP(DataPoli[[#This Row],[Zorgprofielklassecode]],BepalendeZPK[],3,FALSE)</f>
        <v>0</v>
      </c>
      <c r="I32" s="19" t="str">
        <f>IFERROR(GETPIVOTDATA("Uitvoeringsdatum",Rekenblad!$A$3,"Uniek patient ID",DataPoli[[#This Row],[Uniek patient ID]],"Diagnosecode",DataPoli[[#This Row],[Diagnosecode]]),"")</f>
        <v/>
      </c>
      <c r="J32" s="27" t="str">
        <f>IF(DataPoli[[#This Row],[Datum bepalend]]="","Nee","Ja")</f>
        <v>Nee</v>
      </c>
      <c r="K32" s="10" t="str">
        <f>IF(DataPoli[[#This Row],[Uitvoeringsdatum]]&gt;DataPoli[[#This Row],[Datum bepalend]],"post","")</f>
        <v/>
      </c>
      <c r="L32" s="27" t="str">
        <f>TEXT(DataPoli[[#This Row],[Uitvoeringsdatum]],"ddd")</f>
        <v>vr</v>
      </c>
      <c r="M32" s="27" t="str">
        <f>IFERROR(DataPoli[[#This Row],[Datum bepalend]]-DataPoli[[#This Row],[Uitvoeringsdatum]],"")</f>
        <v/>
      </c>
    </row>
    <row r="33" spans="1:13" x14ac:dyDescent="0.25">
      <c r="A33">
        <v>18</v>
      </c>
      <c r="B33">
        <v>1</v>
      </c>
      <c r="C33">
        <v>1</v>
      </c>
      <c r="D33">
        <v>190060</v>
      </c>
      <c r="E33" t="s">
        <v>55</v>
      </c>
      <c r="F33" s="15">
        <v>42565</v>
      </c>
      <c r="G33" t="s">
        <v>37</v>
      </c>
      <c r="H33" s="10">
        <f>VLOOKUP(DataPoli[[#This Row],[Zorgprofielklassecode]],BepalendeZPK[],3,FALSE)</f>
        <v>0</v>
      </c>
      <c r="I33" s="19" t="str">
        <f>IFERROR(GETPIVOTDATA("Uitvoeringsdatum",Rekenblad!$A$3,"Uniek patient ID",DataPoli[[#This Row],[Uniek patient ID]],"Diagnosecode",DataPoli[[#This Row],[Diagnosecode]]),"")</f>
        <v/>
      </c>
      <c r="J33" s="27" t="str">
        <f>IF(DataPoli[[#This Row],[Datum bepalend]]="","Nee","Ja")</f>
        <v>Nee</v>
      </c>
      <c r="K33" s="10" t="str">
        <f>IF(DataPoli[[#This Row],[Uitvoeringsdatum]]&gt;DataPoli[[#This Row],[Datum bepalend]],"post","")</f>
        <v/>
      </c>
      <c r="L33" s="27" t="str">
        <f>TEXT(DataPoli[[#This Row],[Uitvoeringsdatum]],"ddd")</f>
        <v>do</v>
      </c>
      <c r="M33" s="27" t="str">
        <f>IFERROR(DataPoli[[#This Row],[Datum bepalend]]-DataPoli[[#This Row],[Uitvoeringsdatum]],"")</f>
        <v/>
      </c>
    </row>
    <row r="34" spans="1:13" x14ac:dyDescent="0.25">
      <c r="A34">
        <v>18</v>
      </c>
      <c r="B34">
        <v>1</v>
      </c>
      <c r="C34">
        <v>1</v>
      </c>
      <c r="D34">
        <v>190060</v>
      </c>
      <c r="E34" t="s">
        <v>55</v>
      </c>
      <c r="F34" s="15">
        <v>42719</v>
      </c>
      <c r="G34" t="s">
        <v>39</v>
      </c>
      <c r="H34" s="10">
        <f>VLOOKUP(DataPoli[[#This Row],[Zorgprofielklassecode]],BepalendeZPK[],3,FALSE)</f>
        <v>0</v>
      </c>
      <c r="I34" s="19" t="str">
        <f>IFERROR(GETPIVOTDATA("Uitvoeringsdatum",Rekenblad!$A$3,"Uniek patient ID",DataPoli[[#This Row],[Uniek patient ID]],"Diagnosecode",DataPoli[[#This Row],[Diagnosecode]]),"")</f>
        <v/>
      </c>
      <c r="J34" s="27" t="str">
        <f>IF(DataPoli[[#This Row],[Datum bepalend]]="","Nee","Ja")</f>
        <v>Nee</v>
      </c>
      <c r="K34" s="10" t="str">
        <f>IF(DataPoli[[#This Row],[Uitvoeringsdatum]]&gt;DataPoli[[#This Row],[Datum bepalend]],"post","")</f>
        <v/>
      </c>
      <c r="L34" s="27" t="str">
        <f>TEXT(DataPoli[[#This Row],[Uitvoeringsdatum]],"ddd")</f>
        <v>do</v>
      </c>
      <c r="M34" s="27" t="str">
        <f>IFERROR(DataPoli[[#This Row],[Datum bepalend]]-DataPoli[[#This Row],[Uitvoeringsdatum]],"")</f>
        <v/>
      </c>
    </row>
    <row r="35" spans="1:13" x14ac:dyDescent="0.25">
      <c r="A35">
        <v>19</v>
      </c>
      <c r="B35">
        <v>1</v>
      </c>
      <c r="C35">
        <v>1</v>
      </c>
      <c r="D35">
        <v>190013</v>
      </c>
      <c r="E35" t="s">
        <v>56</v>
      </c>
      <c r="F35" s="15">
        <v>42382</v>
      </c>
      <c r="G35" t="s">
        <v>38</v>
      </c>
      <c r="H35" s="10">
        <f>VLOOKUP(DataPoli[[#This Row],[Zorgprofielklassecode]],BepalendeZPK[],3,FALSE)</f>
        <v>0</v>
      </c>
      <c r="I35" s="19" t="str">
        <f>IFERROR(GETPIVOTDATA("Uitvoeringsdatum",Rekenblad!$A$3,"Uniek patient ID",DataPoli[[#This Row],[Uniek patient ID]],"Diagnosecode",DataPoli[[#This Row],[Diagnosecode]]),"")</f>
        <v/>
      </c>
      <c r="J35" s="27" t="str">
        <f>IF(DataPoli[[#This Row],[Datum bepalend]]="","Nee","Ja")</f>
        <v>Nee</v>
      </c>
      <c r="K35" s="10" t="str">
        <f>IF(DataPoli[[#This Row],[Uitvoeringsdatum]]&gt;DataPoli[[#This Row],[Datum bepalend]],"post","")</f>
        <v/>
      </c>
      <c r="L35" s="27" t="str">
        <f>TEXT(DataPoli[[#This Row],[Uitvoeringsdatum]],"ddd")</f>
        <v>wo</v>
      </c>
      <c r="M35" s="27" t="str">
        <f>IFERROR(DataPoli[[#This Row],[Datum bepalend]]-DataPoli[[#This Row],[Uitvoeringsdatum]],"")</f>
        <v/>
      </c>
    </row>
    <row r="36" spans="1:13" x14ac:dyDescent="0.25">
      <c r="A36">
        <v>19</v>
      </c>
      <c r="B36">
        <v>1</v>
      </c>
      <c r="C36">
        <v>1</v>
      </c>
      <c r="D36">
        <v>190013</v>
      </c>
      <c r="E36" t="s">
        <v>56</v>
      </c>
      <c r="F36" s="15">
        <v>42572</v>
      </c>
      <c r="G36" t="s">
        <v>38</v>
      </c>
      <c r="H36" s="10">
        <f>VLOOKUP(DataPoli[[#This Row],[Zorgprofielklassecode]],BepalendeZPK[],3,FALSE)</f>
        <v>0</v>
      </c>
      <c r="I36" s="19" t="str">
        <f>IFERROR(GETPIVOTDATA("Uitvoeringsdatum",Rekenblad!$A$3,"Uniek patient ID",DataPoli[[#This Row],[Uniek patient ID]],"Diagnosecode",DataPoli[[#This Row],[Diagnosecode]]),"")</f>
        <v/>
      </c>
      <c r="J36" s="27" t="str">
        <f>IF(DataPoli[[#This Row],[Datum bepalend]]="","Nee","Ja")</f>
        <v>Nee</v>
      </c>
      <c r="K36" s="10" t="str">
        <f>IF(DataPoli[[#This Row],[Uitvoeringsdatum]]&gt;DataPoli[[#This Row],[Datum bepalend]],"post","")</f>
        <v/>
      </c>
      <c r="L36" s="27" t="str">
        <f>TEXT(DataPoli[[#This Row],[Uitvoeringsdatum]],"ddd")</f>
        <v>do</v>
      </c>
      <c r="M36" s="27" t="str">
        <f>IFERROR(DataPoli[[#This Row],[Datum bepalend]]-DataPoli[[#This Row],[Uitvoeringsdatum]],"")</f>
        <v/>
      </c>
    </row>
    <row r="37" spans="1:13" x14ac:dyDescent="0.25">
      <c r="A37">
        <v>20</v>
      </c>
      <c r="B37">
        <v>1</v>
      </c>
      <c r="C37">
        <v>1</v>
      </c>
      <c r="D37">
        <v>190060</v>
      </c>
      <c r="E37" t="s">
        <v>55</v>
      </c>
      <c r="F37" s="15">
        <v>42620</v>
      </c>
      <c r="G37" t="s">
        <v>35</v>
      </c>
      <c r="H37" s="10">
        <f>VLOOKUP(DataPoli[[#This Row],[Zorgprofielklassecode]],BepalendeZPK[],3,FALSE)</f>
        <v>0</v>
      </c>
      <c r="I37" s="19" t="str">
        <f>IFERROR(GETPIVOTDATA("Uitvoeringsdatum",Rekenblad!$A$3,"Uniek patient ID",DataPoli[[#This Row],[Uniek patient ID]],"Diagnosecode",DataPoli[[#This Row],[Diagnosecode]]),"")</f>
        <v/>
      </c>
      <c r="J37" s="27" t="str">
        <f>IF(DataPoli[[#This Row],[Datum bepalend]]="","Nee","Ja")</f>
        <v>Nee</v>
      </c>
      <c r="K37" s="10" t="str">
        <f>IF(DataPoli[[#This Row],[Uitvoeringsdatum]]&gt;DataPoli[[#This Row],[Datum bepalend]],"post","")</f>
        <v/>
      </c>
      <c r="L37" s="27" t="str">
        <f>TEXT(DataPoli[[#This Row],[Uitvoeringsdatum]],"ddd")</f>
        <v>wo</v>
      </c>
      <c r="M37" s="27" t="str">
        <f>IFERROR(DataPoli[[#This Row],[Datum bepalend]]-DataPoli[[#This Row],[Uitvoeringsdatum]],"")</f>
        <v/>
      </c>
    </row>
    <row r="38" spans="1:13" x14ac:dyDescent="0.25">
      <c r="A38">
        <v>20</v>
      </c>
      <c r="B38">
        <v>1</v>
      </c>
      <c r="C38">
        <v>1</v>
      </c>
      <c r="D38">
        <v>190013</v>
      </c>
      <c r="E38" t="s">
        <v>56</v>
      </c>
      <c r="F38" s="15">
        <v>42653</v>
      </c>
      <c r="G38" t="s">
        <v>38</v>
      </c>
      <c r="H38" s="10">
        <f>VLOOKUP(DataPoli[[#This Row],[Zorgprofielklassecode]],BepalendeZPK[],3,FALSE)</f>
        <v>0</v>
      </c>
      <c r="I38" s="19" t="str">
        <f>IFERROR(GETPIVOTDATA("Uitvoeringsdatum",Rekenblad!$A$3,"Uniek patient ID",DataPoli[[#This Row],[Uniek patient ID]],"Diagnosecode",DataPoli[[#This Row],[Diagnosecode]]),"")</f>
        <v/>
      </c>
      <c r="J38" s="27" t="str">
        <f>IF(DataPoli[[#This Row],[Datum bepalend]]="","Nee","Ja")</f>
        <v>Nee</v>
      </c>
      <c r="K38" s="10" t="str">
        <f>IF(DataPoli[[#This Row],[Uitvoeringsdatum]]&gt;DataPoli[[#This Row],[Datum bepalend]],"post","")</f>
        <v/>
      </c>
      <c r="L38" s="27" t="str">
        <f>TEXT(DataPoli[[#This Row],[Uitvoeringsdatum]],"ddd")</f>
        <v>ma</v>
      </c>
      <c r="M38" s="27" t="str">
        <f>IFERROR(DataPoli[[#This Row],[Datum bepalend]]-DataPoli[[#This Row],[Uitvoeringsdatum]],"")</f>
        <v/>
      </c>
    </row>
    <row r="39" spans="1:13" x14ac:dyDescent="0.25">
      <c r="A39">
        <v>20</v>
      </c>
      <c r="B39">
        <v>1</v>
      </c>
      <c r="C39">
        <v>1</v>
      </c>
      <c r="D39">
        <v>190013</v>
      </c>
      <c r="E39" t="s">
        <v>56</v>
      </c>
      <c r="F39" s="15">
        <v>42723</v>
      </c>
      <c r="G39" t="s">
        <v>38</v>
      </c>
      <c r="H39" s="10">
        <f>VLOOKUP(DataPoli[[#This Row],[Zorgprofielklassecode]],BepalendeZPK[],3,FALSE)</f>
        <v>0</v>
      </c>
      <c r="I39" s="19" t="str">
        <f>IFERROR(GETPIVOTDATA("Uitvoeringsdatum",Rekenblad!$A$3,"Uniek patient ID",DataPoli[[#This Row],[Uniek patient ID]],"Diagnosecode",DataPoli[[#This Row],[Diagnosecode]]),"")</f>
        <v/>
      </c>
      <c r="J39" s="27" t="str">
        <f>IF(DataPoli[[#This Row],[Datum bepalend]]="","Nee","Ja")</f>
        <v>Nee</v>
      </c>
      <c r="K39" s="10" t="str">
        <f>IF(DataPoli[[#This Row],[Uitvoeringsdatum]]&gt;DataPoli[[#This Row],[Datum bepalend]],"post","")</f>
        <v/>
      </c>
      <c r="L39" s="27" t="str">
        <f>TEXT(DataPoli[[#This Row],[Uitvoeringsdatum]],"ddd")</f>
        <v>ma</v>
      </c>
      <c r="M39" s="27" t="str">
        <f>IFERROR(DataPoli[[#This Row],[Datum bepalend]]-DataPoli[[#This Row],[Uitvoeringsdatum]],"")</f>
        <v/>
      </c>
    </row>
    <row r="40" spans="1:13" x14ac:dyDescent="0.25">
      <c r="A40">
        <v>21</v>
      </c>
      <c r="B40">
        <v>1</v>
      </c>
      <c r="C40">
        <v>1</v>
      </c>
      <c r="D40">
        <v>190013</v>
      </c>
      <c r="E40" t="s">
        <v>56</v>
      </c>
      <c r="F40" s="15">
        <v>42516</v>
      </c>
      <c r="G40" t="s">
        <v>47</v>
      </c>
      <c r="H40" s="10">
        <f>VLOOKUP(DataPoli[[#This Row],[Zorgprofielklassecode]],BepalendeZPK[],3,FALSE)</f>
        <v>0</v>
      </c>
      <c r="I40" s="19" t="str">
        <f>IFERROR(GETPIVOTDATA("Uitvoeringsdatum",Rekenblad!$A$3,"Uniek patient ID",DataPoli[[#This Row],[Uniek patient ID]],"Diagnosecode",DataPoli[[#This Row],[Diagnosecode]]),"")</f>
        <v/>
      </c>
      <c r="J40" s="27" t="str">
        <f>IF(DataPoli[[#This Row],[Datum bepalend]]="","Nee","Ja")</f>
        <v>Nee</v>
      </c>
      <c r="K40" s="10" t="str">
        <f>IF(DataPoli[[#This Row],[Uitvoeringsdatum]]&gt;DataPoli[[#This Row],[Datum bepalend]],"post","")</f>
        <v/>
      </c>
      <c r="L40" s="27" t="str">
        <f>TEXT(DataPoli[[#This Row],[Uitvoeringsdatum]],"ddd")</f>
        <v>do</v>
      </c>
      <c r="M40" s="27" t="str">
        <f>IFERROR(DataPoli[[#This Row],[Datum bepalend]]-DataPoli[[#This Row],[Uitvoeringsdatum]],"")</f>
        <v/>
      </c>
    </row>
    <row r="41" spans="1:13" x14ac:dyDescent="0.25">
      <c r="A41">
        <v>22</v>
      </c>
      <c r="B41">
        <v>1</v>
      </c>
      <c r="C41">
        <v>1</v>
      </c>
      <c r="D41">
        <v>190013</v>
      </c>
      <c r="E41" t="s">
        <v>56</v>
      </c>
      <c r="F41" s="15">
        <v>42664</v>
      </c>
      <c r="G41" t="s">
        <v>39</v>
      </c>
      <c r="H41" s="10">
        <f>VLOOKUP(DataPoli[[#This Row],[Zorgprofielklassecode]],BepalendeZPK[],3,FALSE)</f>
        <v>0</v>
      </c>
      <c r="I41" s="19" t="str">
        <f>IFERROR(GETPIVOTDATA("Uitvoeringsdatum",Rekenblad!$A$3,"Uniek patient ID",DataPoli[[#This Row],[Uniek patient ID]],"Diagnosecode",DataPoli[[#This Row],[Diagnosecode]]),"")</f>
        <v/>
      </c>
      <c r="J41" s="27" t="str">
        <f>IF(DataPoli[[#This Row],[Datum bepalend]]="","Nee","Ja")</f>
        <v>Nee</v>
      </c>
      <c r="K41" s="10" t="str">
        <f>IF(DataPoli[[#This Row],[Uitvoeringsdatum]]&gt;DataPoli[[#This Row],[Datum bepalend]],"post","")</f>
        <v/>
      </c>
      <c r="L41" s="27" t="str">
        <f>TEXT(DataPoli[[#This Row],[Uitvoeringsdatum]],"ddd")</f>
        <v>vr</v>
      </c>
      <c r="M41" s="27" t="str">
        <f>IFERROR(DataPoli[[#This Row],[Datum bepalend]]-DataPoli[[#This Row],[Uitvoeringsdatum]],"")</f>
        <v/>
      </c>
    </row>
    <row r="42" spans="1:13" x14ac:dyDescent="0.25">
      <c r="A42">
        <v>23</v>
      </c>
      <c r="B42">
        <v>1</v>
      </c>
      <c r="C42">
        <v>5</v>
      </c>
      <c r="D42">
        <v>30000</v>
      </c>
      <c r="E42" t="s">
        <v>54</v>
      </c>
      <c r="F42" s="15">
        <v>42550</v>
      </c>
      <c r="G42" t="s">
        <v>49</v>
      </c>
      <c r="H42" s="10">
        <f>VLOOKUP(DataPoli[[#This Row],[Zorgprofielklassecode]],BepalendeZPK[],3,FALSE)</f>
        <v>1</v>
      </c>
      <c r="I42" s="19">
        <f>IFERROR(GETPIVOTDATA("Uitvoeringsdatum",Rekenblad!$A$3,"Uniek patient ID",DataPoli[[#This Row],[Uniek patient ID]],"Diagnosecode",DataPoli[[#This Row],[Diagnosecode]]),"")</f>
        <v>42550</v>
      </c>
      <c r="J42" s="27" t="str">
        <f>IF(DataPoli[[#This Row],[Datum bepalend]]="","Nee","Ja")</f>
        <v>Ja</v>
      </c>
      <c r="K42" s="10" t="str">
        <f>IF(DataPoli[[#This Row],[Uitvoeringsdatum]]&gt;DataPoli[[#This Row],[Datum bepalend]],"post","")</f>
        <v/>
      </c>
      <c r="L42" s="27" t="str">
        <f>TEXT(DataPoli[[#This Row],[Uitvoeringsdatum]],"ddd")</f>
        <v>wo</v>
      </c>
      <c r="M42" s="27">
        <f>IFERROR(DataPoli[[#This Row],[Datum bepalend]]-DataPoli[[#This Row],[Uitvoeringsdatum]],"")</f>
        <v>0</v>
      </c>
    </row>
    <row r="43" spans="1:13" x14ac:dyDescent="0.25">
      <c r="A43">
        <v>24</v>
      </c>
      <c r="B43">
        <v>1</v>
      </c>
      <c r="C43">
        <v>1</v>
      </c>
      <c r="D43">
        <v>190060</v>
      </c>
      <c r="E43" t="s">
        <v>55</v>
      </c>
      <c r="F43" s="15">
        <v>42425</v>
      </c>
      <c r="G43" t="s">
        <v>41</v>
      </c>
      <c r="H43" s="10">
        <f>VLOOKUP(DataPoli[[#This Row],[Zorgprofielklassecode]],BepalendeZPK[],3,FALSE)</f>
        <v>0</v>
      </c>
      <c r="I43" s="19" t="str">
        <f>IFERROR(GETPIVOTDATA("Uitvoeringsdatum",Rekenblad!$A$3,"Uniek patient ID",DataPoli[[#This Row],[Uniek patient ID]],"Diagnosecode",DataPoli[[#This Row],[Diagnosecode]]),"")</f>
        <v/>
      </c>
      <c r="J43" s="27" t="str">
        <f>IF(DataPoli[[#This Row],[Datum bepalend]]="","Nee","Ja")</f>
        <v>Nee</v>
      </c>
      <c r="K43" s="10" t="str">
        <f>IF(DataPoli[[#This Row],[Uitvoeringsdatum]]&gt;DataPoli[[#This Row],[Datum bepalend]],"post","")</f>
        <v/>
      </c>
      <c r="L43" s="27" t="str">
        <f>TEXT(DataPoli[[#This Row],[Uitvoeringsdatum]],"ddd")</f>
        <v>do</v>
      </c>
      <c r="M43" s="27" t="str">
        <f>IFERROR(DataPoli[[#This Row],[Datum bepalend]]-DataPoli[[#This Row],[Uitvoeringsdatum]],"")</f>
        <v/>
      </c>
    </row>
    <row r="44" spans="1:13" x14ac:dyDescent="0.25">
      <c r="A44">
        <v>25</v>
      </c>
      <c r="B44">
        <v>1</v>
      </c>
      <c r="C44">
        <v>1</v>
      </c>
      <c r="D44">
        <v>190013</v>
      </c>
      <c r="E44" t="s">
        <v>56</v>
      </c>
      <c r="F44" s="15">
        <v>42409</v>
      </c>
      <c r="G44" t="s">
        <v>36</v>
      </c>
      <c r="H44" s="10">
        <f>VLOOKUP(DataPoli[[#This Row],[Zorgprofielklassecode]],BepalendeZPK[],3,FALSE)</f>
        <v>0</v>
      </c>
      <c r="I44" s="19" t="str">
        <f>IFERROR(GETPIVOTDATA("Uitvoeringsdatum",Rekenblad!$A$3,"Uniek patient ID",DataPoli[[#This Row],[Uniek patient ID]],"Diagnosecode",DataPoli[[#This Row],[Diagnosecode]]),"")</f>
        <v/>
      </c>
      <c r="J44" s="27" t="str">
        <f>IF(DataPoli[[#This Row],[Datum bepalend]]="","Nee","Ja")</f>
        <v>Nee</v>
      </c>
      <c r="K44" s="10" t="str">
        <f>IF(DataPoli[[#This Row],[Uitvoeringsdatum]]&gt;DataPoli[[#This Row],[Datum bepalend]],"post","")</f>
        <v/>
      </c>
      <c r="L44" s="27" t="str">
        <f>TEXT(DataPoli[[#This Row],[Uitvoeringsdatum]],"ddd")</f>
        <v>di</v>
      </c>
      <c r="M44" s="27" t="str">
        <f>IFERROR(DataPoli[[#This Row],[Datum bepalend]]-DataPoli[[#This Row],[Uitvoeringsdatum]],"")</f>
        <v/>
      </c>
    </row>
    <row r="45" spans="1:13" x14ac:dyDescent="0.25">
      <c r="A45">
        <v>25</v>
      </c>
      <c r="B45">
        <v>1</v>
      </c>
      <c r="C45">
        <v>1</v>
      </c>
      <c r="D45">
        <v>190013</v>
      </c>
      <c r="E45" t="s">
        <v>56</v>
      </c>
      <c r="F45" s="15">
        <v>42460</v>
      </c>
      <c r="G45" t="s">
        <v>36</v>
      </c>
      <c r="H45" s="10">
        <f>VLOOKUP(DataPoli[[#This Row],[Zorgprofielklassecode]],BepalendeZPK[],3,FALSE)</f>
        <v>0</v>
      </c>
      <c r="I45" s="19" t="str">
        <f>IFERROR(GETPIVOTDATA("Uitvoeringsdatum",Rekenblad!$A$3,"Uniek patient ID",DataPoli[[#This Row],[Uniek patient ID]],"Diagnosecode",DataPoli[[#This Row],[Diagnosecode]]),"")</f>
        <v/>
      </c>
      <c r="J45" s="27" t="str">
        <f>IF(DataPoli[[#This Row],[Datum bepalend]]="","Nee","Ja")</f>
        <v>Nee</v>
      </c>
      <c r="K45" s="10" t="str">
        <f>IF(DataPoli[[#This Row],[Uitvoeringsdatum]]&gt;DataPoli[[#This Row],[Datum bepalend]],"post","")</f>
        <v/>
      </c>
      <c r="L45" s="27" t="str">
        <f>TEXT(DataPoli[[#This Row],[Uitvoeringsdatum]],"ddd")</f>
        <v>do</v>
      </c>
      <c r="M45" s="27" t="str">
        <f>IFERROR(DataPoli[[#This Row],[Datum bepalend]]-DataPoli[[#This Row],[Uitvoeringsdatum]],"")</f>
        <v/>
      </c>
    </row>
    <row r="46" spans="1:13" x14ac:dyDescent="0.25">
      <c r="A46">
        <v>25</v>
      </c>
      <c r="B46">
        <v>1</v>
      </c>
      <c r="C46">
        <v>1</v>
      </c>
      <c r="D46">
        <v>190013</v>
      </c>
      <c r="E46" t="s">
        <v>56</v>
      </c>
      <c r="F46" s="15">
        <v>42501</v>
      </c>
      <c r="G46" t="s">
        <v>37</v>
      </c>
      <c r="H46" s="10">
        <f>VLOOKUP(DataPoli[[#This Row],[Zorgprofielklassecode]],BepalendeZPK[],3,FALSE)</f>
        <v>0</v>
      </c>
      <c r="I46" s="19" t="str">
        <f>IFERROR(GETPIVOTDATA("Uitvoeringsdatum",Rekenblad!$A$3,"Uniek patient ID",DataPoli[[#This Row],[Uniek patient ID]],"Diagnosecode",DataPoli[[#This Row],[Diagnosecode]]),"")</f>
        <v/>
      </c>
      <c r="J46" s="27" t="str">
        <f>IF(DataPoli[[#This Row],[Datum bepalend]]="","Nee","Ja")</f>
        <v>Nee</v>
      </c>
      <c r="K46" s="10" t="str">
        <f>IF(DataPoli[[#This Row],[Uitvoeringsdatum]]&gt;DataPoli[[#This Row],[Datum bepalend]],"post","")</f>
        <v/>
      </c>
      <c r="L46" s="27" t="str">
        <f>TEXT(DataPoli[[#This Row],[Uitvoeringsdatum]],"ddd")</f>
        <v>wo</v>
      </c>
      <c r="M46" s="27" t="str">
        <f>IFERROR(DataPoli[[#This Row],[Datum bepalend]]-DataPoli[[#This Row],[Uitvoeringsdatum]],"")</f>
        <v/>
      </c>
    </row>
    <row r="47" spans="1:13" x14ac:dyDescent="0.25">
      <c r="A47">
        <v>25</v>
      </c>
      <c r="B47">
        <v>1</v>
      </c>
      <c r="C47">
        <v>1</v>
      </c>
      <c r="D47">
        <v>190013</v>
      </c>
      <c r="E47" t="s">
        <v>56</v>
      </c>
      <c r="F47" s="15">
        <v>42541</v>
      </c>
      <c r="G47" t="s">
        <v>36</v>
      </c>
      <c r="H47" s="10">
        <f>VLOOKUP(DataPoli[[#This Row],[Zorgprofielklassecode]],BepalendeZPK[],3,FALSE)</f>
        <v>0</v>
      </c>
      <c r="I47" s="19" t="str">
        <f>IFERROR(GETPIVOTDATA("Uitvoeringsdatum",Rekenblad!$A$3,"Uniek patient ID",DataPoli[[#This Row],[Uniek patient ID]],"Diagnosecode",DataPoli[[#This Row],[Diagnosecode]]),"")</f>
        <v/>
      </c>
      <c r="J47" s="27" t="str">
        <f>IF(DataPoli[[#This Row],[Datum bepalend]]="","Nee","Ja")</f>
        <v>Nee</v>
      </c>
      <c r="K47" s="10" t="str">
        <f>IF(DataPoli[[#This Row],[Uitvoeringsdatum]]&gt;DataPoli[[#This Row],[Datum bepalend]],"post","")</f>
        <v/>
      </c>
      <c r="L47" s="27" t="str">
        <f>TEXT(DataPoli[[#This Row],[Uitvoeringsdatum]],"ddd")</f>
        <v>ma</v>
      </c>
      <c r="M47" s="27" t="str">
        <f>IFERROR(DataPoli[[#This Row],[Datum bepalend]]-DataPoli[[#This Row],[Uitvoeringsdatum]],"")</f>
        <v/>
      </c>
    </row>
    <row r="48" spans="1:13" x14ac:dyDescent="0.25">
      <c r="A48">
        <v>25</v>
      </c>
      <c r="B48">
        <v>1</v>
      </c>
      <c r="C48">
        <v>1</v>
      </c>
      <c r="D48">
        <v>190013</v>
      </c>
      <c r="E48" t="s">
        <v>56</v>
      </c>
      <c r="F48" s="15">
        <v>42593</v>
      </c>
      <c r="G48" t="s">
        <v>36</v>
      </c>
      <c r="H48" s="10">
        <f>VLOOKUP(DataPoli[[#This Row],[Zorgprofielklassecode]],BepalendeZPK[],3,FALSE)</f>
        <v>0</v>
      </c>
      <c r="I48" s="19" t="str">
        <f>IFERROR(GETPIVOTDATA("Uitvoeringsdatum",Rekenblad!$A$3,"Uniek patient ID",DataPoli[[#This Row],[Uniek patient ID]],"Diagnosecode",DataPoli[[#This Row],[Diagnosecode]]),"")</f>
        <v/>
      </c>
      <c r="J48" s="27" t="str">
        <f>IF(DataPoli[[#This Row],[Datum bepalend]]="","Nee","Ja")</f>
        <v>Nee</v>
      </c>
      <c r="K48" s="10" t="str">
        <f>IF(DataPoli[[#This Row],[Uitvoeringsdatum]]&gt;DataPoli[[#This Row],[Datum bepalend]],"post","")</f>
        <v/>
      </c>
      <c r="L48" s="27" t="str">
        <f>TEXT(DataPoli[[#This Row],[Uitvoeringsdatum]],"ddd")</f>
        <v>do</v>
      </c>
      <c r="M48" s="27" t="str">
        <f>IFERROR(DataPoli[[#This Row],[Datum bepalend]]-DataPoli[[#This Row],[Uitvoeringsdatum]],"")</f>
        <v/>
      </c>
    </row>
    <row r="49" spans="1:13" x14ac:dyDescent="0.25">
      <c r="A49">
        <v>25</v>
      </c>
      <c r="B49">
        <v>1</v>
      </c>
      <c r="C49">
        <v>1</v>
      </c>
      <c r="D49">
        <v>190013</v>
      </c>
      <c r="E49" t="s">
        <v>56</v>
      </c>
      <c r="F49" s="15">
        <v>42643</v>
      </c>
      <c r="G49" t="s">
        <v>36</v>
      </c>
      <c r="H49" s="10">
        <f>VLOOKUP(DataPoli[[#This Row],[Zorgprofielklassecode]],BepalendeZPK[],3,FALSE)</f>
        <v>0</v>
      </c>
      <c r="I49" s="19" t="str">
        <f>IFERROR(GETPIVOTDATA("Uitvoeringsdatum",Rekenblad!$A$3,"Uniek patient ID",DataPoli[[#This Row],[Uniek patient ID]],"Diagnosecode",DataPoli[[#This Row],[Diagnosecode]]),"")</f>
        <v/>
      </c>
      <c r="J49" s="27" t="str">
        <f>IF(DataPoli[[#This Row],[Datum bepalend]]="","Nee","Ja")</f>
        <v>Nee</v>
      </c>
      <c r="K49" s="10" t="str">
        <f>IF(DataPoli[[#This Row],[Uitvoeringsdatum]]&gt;DataPoli[[#This Row],[Datum bepalend]],"post","")</f>
        <v/>
      </c>
      <c r="L49" s="27" t="str">
        <f>TEXT(DataPoli[[#This Row],[Uitvoeringsdatum]],"ddd")</f>
        <v>vr</v>
      </c>
      <c r="M49" s="27" t="str">
        <f>IFERROR(DataPoli[[#This Row],[Datum bepalend]]-DataPoli[[#This Row],[Uitvoeringsdatum]],"")</f>
        <v/>
      </c>
    </row>
    <row r="50" spans="1:13" x14ac:dyDescent="0.25">
      <c r="A50">
        <v>25</v>
      </c>
      <c r="B50">
        <v>1</v>
      </c>
      <c r="C50">
        <v>1</v>
      </c>
      <c r="D50">
        <v>190013</v>
      </c>
      <c r="E50" t="s">
        <v>56</v>
      </c>
      <c r="F50" s="15">
        <v>42677</v>
      </c>
      <c r="G50" t="s">
        <v>36</v>
      </c>
      <c r="H50" s="10">
        <f>VLOOKUP(DataPoli[[#This Row],[Zorgprofielklassecode]],BepalendeZPK[],3,FALSE)</f>
        <v>0</v>
      </c>
      <c r="I50" s="19" t="str">
        <f>IFERROR(GETPIVOTDATA("Uitvoeringsdatum",Rekenblad!$A$3,"Uniek patient ID",DataPoli[[#This Row],[Uniek patient ID]],"Diagnosecode",DataPoli[[#This Row],[Diagnosecode]]),"")</f>
        <v/>
      </c>
      <c r="J50" s="27" t="str">
        <f>IF(DataPoli[[#This Row],[Datum bepalend]]="","Nee","Ja")</f>
        <v>Nee</v>
      </c>
      <c r="K50" s="10" t="str">
        <f>IF(DataPoli[[#This Row],[Uitvoeringsdatum]]&gt;DataPoli[[#This Row],[Datum bepalend]],"post","")</f>
        <v/>
      </c>
      <c r="L50" s="27" t="str">
        <f>TEXT(DataPoli[[#This Row],[Uitvoeringsdatum]],"ddd")</f>
        <v>do</v>
      </c>
      <c r="M50" s="27" t="str">
        <f>IFERROR(DataPoli[[#This Row],[Datum bepalend]]-DataPoli[[#This Row],[Uitvoeringsdatum]],"")</f>
        <v/>
      </c>
    </row>
    <row r="51" spans="1:13" x14ac:dyDescent="0.25">
      <c r="A51">
        <v>25</v>
      </c>
      <c r="B51">
        <v>1</v>
      </c>
      <c r="C51">
        <v>1</v>
      </c>
      <c r="D51">
        <v>190013</v>
      </c>
      <c r="E51" t="s">
        <v>56</v>
      </c>
      <c r="F51" s="15">
        <v>42727</v>
      </c>
      <c r="G51" t="s">
        <v>38</v>
      </c>
      <c r="H51" s="10">
        <f>VLOOKUP(DataPoli[[#This Row],[Zorgprofielklassecode]],BepalendeZPK[],3,FALSE)</f>
        <v>0</v>
      </c>
      <c r="I51" s="19" t="str">
        <f>IFERROR(GETPIVOTDATA("Uitvoeringsdatum",Rekenblad!$A$3,"Uniek patient ID",DataPoli[[#This Row],[Uniek patient ID]],"Diagnosecode",DataPoli[[#This Row],[Diagnosecode]]),"")</f>
        <v/>
      </c>
      <c r="J51" s="27" t="str">
        <f>IF(DataPoli[[#This Row],[Datum bepalend]]="","Nee","Ja")</f>
        <v>Nee</v>
      </c>
      <c r="K51" s="10" t="str">
        <f>IF(DataPoli[[#This Row],[Uitvoeringsdatum]]&gt;DataPoli[[#This Row],[Datum bepalend]],"post","")</f>
        <v/>
      </c>
      <c r="L51" s="27" t="str">
        <f>TEXT(DataPoli[[#This Row],[Uitvoeringsdatum]],"ddd")</f>
        <v>vr</v>
      </c>
      <c r="M51" s="27" t="str">
        <f>IFERROR(DataPoli[[#This Row],[Datum bepalend]]-DataPoli[[#This Row],[Uitvoeringsdatum]],"")</f>
        <v/>
      </c>
    </row>
    <row r="52" spans="1:13" x14ac:dyDescent="0.25">
      <c r="A52">
        <v>26</v>
      </c>
      <c r="B52">
        <v>1</v>
      </c>
      <c r="C52">
        <v>1</v>
      </c>
      <c r="D52">
        <v>190060</v>
      </c>
      <c r="E52" t="s">
        <v>55</v>
      </c>
      <c r="F52" s="15">
        <v>42599</v>
      </c>
      <c r="G52" t="s">
        <v>48</v>
      </c>
      <c r="H52" s="10">
        <f>VLOOKUP(DataPoli[[#This Row],[Zorgprofielklassecode]],BepalendeZPK[],3,FALSE)</f>
        <v>0</v>
      </c>
      <c r="I52" s="19" t="str">
        <f>IFERROR(GETPIVOTDATA("Uitvoeringsdatum",Rekenblad!$A$3,"Uniek patient ID",DataPoli[[#This Row],[Uniek patient ID]],"Diagnosecode",DataPoli[[#This Row],[Diagnosecode]]),"")</f>
        <v/>
      </c>
      <c r="J52" s="27" t="str">
        <f>IF(DataPoli[[#This Row],[Datum bepalend]]="","Nee","Ja")</f>
        <v>Nee</v>
      </c>
      <c r="K52" s="10" t="str">
        <f>IF(DataPoli[[#This Row],[Uitvoeringsdatum]]&gt;DataPoli[[#This Row],[Datum bepalend]],"post","")</f>
        <v/>
      </c>
      <c r="L52" s="27" t="str">
        <f>TEXT(DataPoli[[#This Row],[Uitvoeringsdatum]],"ddd")</f>
        <v>wo</v>
      </c>
      <c r="M52" s="27" t="str">
        <f>IFERROR(DataPoli[[#This Row],[Datum bepalend]]-DataPoli[[#This Row],[Uitvoeringsdatum]],"")</f>
        <v/>
      </c>
    </row>
    <row r="53" spans="1:13" x14ac:dyDescent="0.25">
      <c r="A53">
        <v>26</v>
      </c>
      <c r="B53">
        <v>1</v>
      </c>
      <c r="C53">
        <v>1</v>
      </c>
      <c r="D53">
        <v>190013</v>
      </c>
      <c r="E53" t="s">
        <v>56</v>
      </c>
      <c r="F53" s="15">
        <v>42711</v>
      </c>
      <c r="G53" t="s">
        <v>48</v>
      </c>
      <c r="H53" s="10">
        <f>VLOOKUP(DataPoli[[#This Row],[Zorgprofielklassecode]],BepalendeZPK[],3,FALSE)</f>
        <v>0</v>
      </c>
      <c r="I53" s="19" t="str">
        <f>IFERROR(GETPIVOTDATA("Uitvoeringsdatum",Rekenblad!$A$3,"Uniek patient ID",DataPoli[[#This Row],[Uniek patient ID]],"Diagnosecode",DataPoli[[#This Row],[Diagnosecode]]),"")</f>
        <v/>
      </c>
      <c r="J53" s="27" t="str">
        <f>IF(DataPoli[[#This Row],[Datum bepalend]]="","Nee","Ja")</f>
        <v>Nee</v>
      </c>
      <c r="K53" s="10" t="str">
        <f>IF(DataPoli[[#This Row],[Uitvoeringsdatum]]&gt;DataPoli[[#This Row],[Datum bepalend]],"post","")</f>
        <v/>
      </c>
      <c r="L53" s="27" t="str">
        <f>TEXT(DataPoli[[#This Row],[Uitvoeringsdatum]],"ddd")</f>
        <v>wo</v>
      </c>
      <c r="M53" s="27" t="str">
        <f>IFERROR(DataPoli[[#This Row],[Datum bepalend]]-DataPoli[[#This Row],[Uitvoeringsdatum]],"")</f>
        <v/>
      </c>
    </row>
    <row r="54" spans="1:13" x14ac:dyDescent="0.25">
      <c r="A54">
        <v>27</v>
      </c>
      <c r="B54">
        <v>1</v>
      </c>
      <c r="C54">
        <v>1</v>
      </c>
      <c r="D54">
        <v>190013</v>
      </c>
      <c r="E54" t="s">
        <v>56</v>
      </c>
      <c r="F54" s="15">
        <v>42373</v>
      </c>
      <c r="G54" t="s">
        <v>37</v>
      </c>
      <c r="H54" s="10">
        <f>VLOOKUP(DataPoli[[#This Row],[Zorgprofielklassecode]],BepalendeZPK[],3,FALSE)</f>
        <v>0</v>
      </c>
      <c r="I54" s="19" t="str">
        <f>IFERROR(GETPIVOTDATA("Uitvoeringsdatum",Rekenblad!$A$3,"Uniek patient ID",DataPoli[[#This Row],[Uniek patient ID]],"Diagnosecode",DataPoli[[#This Row],[Diagnosecode]]),"")</f>
        <v/>
      </c>
      <c r="J54" s="27" t="str">
        <f>IF(DataPoli[[#This Row],[Datum bepalend]]="","Nee","Ja")</f>
        <v>Nee</v>
      </c>
      <c r="K54" s="10" t="str">
        <f>IF(DataPoli[[#This Row],[Uitvoeringsdatum]]&gt;DataPoli[[#This Row],[Datum bepalend]],"post","")</f>
        <v/>
      </c>
      <c r="L54" s="27" t="str">
        <f>TEXT(DataPoli[[#This Row],[Uitvoeringsdatum]],"ddd")</f>
        <v>ma</v>
      </c>
      <c r="M54" s="27" t="str">
        <f>IFERROR(DataPoli[[#This Row],[Datum bepalend]]-DataPoli[[#This Row],[Uitvoeringsdatum]],"")</f>
        <v/>
      </c>
    </row>
    <row r="55" spans="1:13" x14ac:dyDescent="0.25">
      <c r="A55">
        <v>27</v>
      </c>
      <c r="B55">
        <v>1</v>
      </c>
      <c r="C55">
        <v>1</v>
      </c>
      <c r="D55">
        <v>190013</v>
      </c>
      <c r="E55" t="s">
        <v>56</v>
      </c>
      <c r="F55" s="15">
        <v>42461</v>
      </c>
      <c r="G55" t="s">
        <v>38</v>
      </c>
      <c r="H55" s="10">
        <f>VLOOKUP(DataPoli[[#This Row],[Zorgprofielklassecode]],BepalendeZPK[],3,FALSE)</f>
        <v>0</v>
      </c>
      <c r="I55" s="19" t="str">
        <f>IFERROR(GETPIVOTDATA("Uitvoeringsdatum",Rekenblad!$A$3,"Uniek patient ID",DataPoli[[#This Row],[Uniek patient ID]],"Diagnosecode",DataPoli[[#This Row],[Diagnosecode]]),"")</f>
        <v/>
      </c>
      <c r="J55" s="27" t="str">
        <f>IF(DataPoli[[#This Row],[Datum bepalend]]="","Nee","Ja")</f>
        <v>Nee</v>
      </c>
      <c r="K55" s="10" t="str">
        <f>IF(DataPoli[[#This Row],[Uitvoeringsdatum]]&gt;DataPoli[[#This Row],[Datum bepalend]],"post","")</f>
        <v/>
      </c>
      <c r="L55" s="27" t="str">
        <f>TEXT(DataPoli[[#This Row],[Uitvoeringsdatum]],"ddd")</f>
        <v>vr</v>
      </c>
      <c r="M55" s="27" t="str">
        <f>IFERROR(DataPoli[[#This Row],[Datum bepalend]]-DataPoli[[#This Row],[Uitvoeringsdatum]],"")</f>
        <v/>
      </c>
    </row>
    <row r="56" spans="1:13" x14ac:dyDescent="0.25">
      <c r="A56">
        <v>27</v>
      </c>
      <c r="B56">
        <v>1</v>
      </c>
      <c r="C56">
        <v>1</v>
      </c>
      <c r="D56">
        <v>190013</v>
      </c>
      <c r="E56" t="s">
        <v>56</v>
      </c>
      <c r="F56" s="15">
        <v>42544</v>
      </c>
      <c r="G56" t="s">
        <v>38</v>
      </c>
      <c r="H56" s="10">
        <f>VLOOKUP(DataPoli[[#This Row],[Zorgprofielklassecode]],BepalendeZPK[],3,FALSE)</f>
        <v>0</v>
      </c>
      <c r="I56" s="19" t="str">
        <f>IFERROR(GETPIVOTDATA("Uitvoeringsdatum",Rekenblad!$A$3,"Uniek patient ID",DataPoli[[#This Row],[Uniek patient ID]],"Diagnosecode",DataPoli[[#This Row],[Diagnosecode]]),"")</f>
        <v/>
      </c>
      <c r="J56" s="27" t="str">
        <f>IF(DataPoli[[#This Row],[Datum bepalend]]="","Nee","Ja")</f>
        <v>Nee</v>
      </c>
      <c r="K56" s="10" t="str">
        <f>IF(DataPoli[[#This Row],[Uitvoeringsdatum]]&gt;DataPoli[[#This Row],[Datum bepalend]],"post","")</f>
        <v/>
      </c>
      <c r="L56" s="27" t="str">
        <f>TEXT(DataPoli[[#This Row],[Uitvoeringsdatum]],"ddd")</f>
        <v>do</v>
      </c>
      <c r="M56" s="27" t="str">
        <f>IFERROR(DataPoli[[#This Row],[Datum bepalend]]-DataPoli[[#This Row],[Uitvoeringsdatum]],"")</f>
        <v/>
      </c>
    </row>
    <row r="57" spans="1:13" x14ac:dyDescent="0.25">
      <c r="A57">
        <v>27</v>
      </c>
      <c r="B57">
        <v>1</v>
      </c>
      <c r="C57">
        <v>1</v>
      </c>
      <c r="D57">
        <v>190060</v>
      </c>
      <c r="E57" t="s">
        <v>55</v>
      </c>
      <c r="F57" s="15">
        <v>42653</v>
      </c>
      <c r="G57" t="s">
        <v>36</v>
      </c>
      <c r="H57" s="10">
        <f>VLOOKUP(DataPoli[[#This Row],[Zorgprofielklassecode]],BepalendeZPK[],3,FALSE)</f>
        <v>0</v>
      </c>
      <c r="I57" s="19" t="str">
        <f>IFERROR(GETPIVOTDATA("Uitvoeringsdatum",Rekenblad!$A$3,"Uniek patient ID",DataPoli[[#This Row],[Uniek patient ID]],"Diagnosecode",DataPoli[[#This Row],[Diagnosecode]]),"")</f>
        <v/>
      </c>
      <c r="J57" s="27" t="str">
        <f>IF(DataPoli[[#This Row],[Datum bepalend]]="","Nee","Ja")</f>
        <v>Nee</v>
      </c>
      <c r="K57" s="10" t="str">
        <f>IF(DataPoli[[#This Row],[Uitvoeringsdatum]]&gt;DataPoli[[#This Row],[Datum bepalend]],"post","")</f>
        <v/>
      </c>
      <c r="L57" s="27" t="str">
        <f>TEXT(DataPoli[[#This Row],[Uitvoeringsdatum]],"ddd")</f>
        <v>ma</v>
      </c>
      <c r="M57" s="27" t="str">
        <f>IFERROR(DataPoli[[#This Row],[Datum bepalend]]-DataPoli[[#This Row],[Uitvoeringsdatum]],"")</f>
        <v/>
      </c>
    </row>
    <row r="58" spans="1:13" x14ac:dyDescent="0.25">
      <c r="A58">
        <v>27</v>
      </c>
      <c r="B58">
        <v>1</v>
      </c>
      <c r="C58">
        <v>1</v>
      </c>
      <c r="D58">
        <v>190013</v>
      </c>
      <c r="E58" t="s">
        <v>56</v>
      </c>
      <c r="F58" s="15">
        <v>42723</v>
      </c>
      <c r="G58" t="s">
        <v>40</v>
      </c>
      <c r="H58" s="10">
        <f>VLOOKUP(DataPoli[[#This Row],[Zorgprofielklassecode]],BepalendeZPK[],3,FALSE)</f>
        <v>0</v>
      </c>
      <c r="I58" s="19" t="str">
        <f>IFERROR(GETPIVOTDATA("Uitvoeringsdatum",Rekenblad!$A$3,"Uniek patient ID",DataPoli[[#This Row],[Uniek patient ID]],"Diagnosecode",DataPoli[[#This Row],[Diagnosecode]]),"")</f>
        <v/>
      </c>
      <c r="J58" s="27" t="str">
        <f>IF(DataPoli[[#This Row],[Datum bepalend]]="","Nee","Ja")</f>
        <v>Nee</v>
      </c>
      <c r="K58" s="10" t="str">
        <f>IF(DataPoli[[#This Row],[Uitvoeringsdatum]]&gt;DataPoli[[#This Row],[Datum bepalend]],"post","")</f>
        <v/>
      </c>
      <c r="L58" s="27" t="str">
        <f>TEXT(DataPoli[[#This Row],[Uitvoeringsdatum]],"ddd")</f>
        <v>ma</v>
      </c>
      <c r="M58" s="27" t="str">
        <f>IFERROR(DataPoli[[#This Row],[Datum bepalend]]-DataPoli[[#This Row],[Uitvoeringsdatum]],"")</f>
        <v/>
      </c>
    </row>
    <row r="59" spans="1:13" x14ac:dyDescent="0.25">
      <c r="A59">
        <v>28</v>
      </c>
      <c r="B59">
        <v>1</v>
      </c>
      <c r="C59">
        <v>1</v>
      </c>
      <c r="D59">
        <v>190060</v>
      </c>
      <c r="E59" t="s">
        <v>55</v>
      </c>
      <c r="F59" s="15">
        <v>42494</v>
      </c>
      <c r="G59" t="s">
        <v>39</v>
      </c>
      <c r="H59" s="10">
        <f>VLOOKUP(DataPoli[[#This Row],[Zorgprofielklassecode]],BepalendeZPK[],3,FALSE)</f>
        <v>0</v>
      </c>
      <c r="I59" s="19" t="str">
        <f>IFERROR(GETPIVOTDATA("Uitvoeringsdatum",Rekenblad!$A$3,"Uniek patient ID",DataPoli[[#This Row],[Uniek patient ID]],"Diagnosecode",DataPoli[[#This Row],[Diagnosecode]]),"")</f>
        <v/>
      </c>
      <c r="J59" s="27" t="str">
        <f>IF(DataPoli[[#This Row],[Datum bepalend]]="","Nee","Ja")</f>
        <v>Nee</v>
      </c>
      <c r="K59" s="10" t="str">
        <f>IF(DataPoli[[#This Row],[Uitvoeringsdatum]]&gt;DataPoli[[#This Row],[Datum bepalend]],"post","")</f>
        <v/>
      </c>
      <c r="L59" s="27" t="str">
        <f>TEXT(DataPoli[[#This Row],[Uitvoeringsdatum]],"ddd")</f>
        <v>wo</v>
      </c>
      <c r="M59" s="27" t="str">
        <f>IFERROR(DataPoli[[#This Row],[Datum bepalend]]-DataPoli[[#This Row],[Uitvoeringsdatum]],"")</f>
        <v/>
      </c>
    </row>
    <row r="60" spans="1:13" x14ac:dyDescent="0.25">
      <c r="A60">
        <v>30</v>
      </c>
      <c r="B60">
        <v>1</v>
      </c>
      <c r="C60">
        <v>1</v>
      </c>
      <c r="D60">
        <v>190060</v>
      </c>
      <c r="E60" t="s">
        <v>55</v>
      </c>
      <c r="F60" s="15">
        <v>42411</v>
      </c>
      <c r="G60" t="s">
        <v>33</v>
      </c>
      <c r="H60" s="10">
        <f>VLOOKUP(DataPoli[[#This Row],[Zorgprofielklassecode]],BepalendeZPK[],3,FALSE)</f>
        <v>0</v>
      </c>
      <c r="I60" s="19">
        <f>IFERROR(GETPIVOTDATA("Uitvoeringsdatum",Rekenblad!$A$3,"Uniek patient ID",DataPoli[[#This Row],[Uniek patient ID]],"Diagnosecode",DataPoli[[#This Row],[Diagnosecode]]),"")</f>
        <v>42558</v>
      </c>
      <c r="J60" s="27" t="str">
        <f>IF(DataPoli[[#This Row],[Datum bepalend]]="","Nee","Ja")</f>
        <v>Ja</v>
      </c>
      <c r="K60" s="10" t="str">
        <f>IF(DataPoli[[#This Row],[Uitvoeringsdatum]]&gt;DataPoli[[#This Row],[Datum bepalend]],"post","")</f>
        <v/>
      </c>
      <c r="L60" s="27" t="str">
        <f>TEXT(DataPoli[[#This Row],[Uitvoeringsdatum]],"ddd")</f>
        <v>do</v>
      </c>
      <c r="M60" s="27">
        <f>IFERROR(DataPoli[[#This Row],[Datum bepalend]]-DataPoli[[#This Row],[Uitvoeringsdatum]],"")</f>
        <v>147</v>
      </c>
    </row>
    <row r="61" spans="1:13" x14ac:dyDescent="0.25">
      <c r="A61">
        <v>30</v>
      </c>
      <c r="B61">
        <v>1</v>
      </c>
      <c r="C61">
        <v>1</v>
      </c>
      <c r="D61">
        <v>190013</v>
      </c>
      <c r="E61" t="s">
        <v>56</v>
      </c>
      <c r="F61" s="15">
        <v>42447</v>
      </c>
      <c r="G61" t="s">
        <v>38</v>
      </c>
      <c r="H61" s="10">
        <f>VLOOKUP(DataPoli[[#This Row],[Zorgprofielklassecode]],BepalendeZPK[],3,FALSE)</f>
        <v>0</v>
      </c>
      <c r="I61" s="19">
        <f>IFERROR(GETPIVOTDATA("Uitvoeringsdatum",Rekenblad!$A$3,"Uniek patient ID",DataPoli[[#This Row],[Uniek patient ID]],"Diagnosecode",DataPoli[[#This Row],[Diagnosecode]]),"")</f>
        <v>42558</v>
      </c>
      <c r="J61" s="27" t="str">
        <f>IF(DataPoli[[#This Row],[Datum bepalend]]="","Nee","Ja")</f>
        <v>Ja</v>
      </c>
      <c r="K61" s="10" t="str">
        <f>IF(DataPoli[[#This Row],[Uitvoeringsdatum]]&gt;DataPoli[[#This Row],[Datum bepalend]],"post","")</f>
        <v/>
      </c>
      <c r="L61" s="27" t="str">
        <f>TEXT(DataPoli[[#This Row],[Uitvoeringsdatum]],"ddd")</f>
        <v>vr</v>
      </c>
      <c r="M61" s="27">
        <f>IFERROR(DataPoli[[#This Row],[Datum bepalend]]-DataPoli[[#This Row],[Uitvoeringsdatum]],"")</f>
        <v>111</v>
      </c>
    </row>
    <row r="62" spans="1:13" x14ac:dyDescent="0.25">
      <c r="A62">
        <v>30</v>
      </c>
      <c r="B62">
        <v>1</v>
      </c>
      <c r="C62">
        <v>5</v>
      </c>
      <c r="D62">
        <v>30000</v>
      </c>
      <c r="E62" t="s">
        <v>54</v>
      </c>
      <c r="F62" s="15">
        <v>42558</v>
      </c>
      <c r="G62" t="s">
        <v>38</v>
      </c>
      <c r="H62" s="10">
        <f>VLOOKUP(DataPoli[[#This Row],[Zorgprofielklassecode]],BepalendeZPK[],3,FALSE)</f>
        <v>1</v>
      </c>
      <c r="I62" s="19">
        <f>IFERROR(GETPIVOTDATA("Uitvoeringsdatum",Rekenblad!$A$3,"Uniek patient ID",DataPoli[[#This Row],[Uniek patient ID]],"Diagnosecode",DataPoli[[#This Row],[Diagnosecode]]),"")</f>
        <v>42558</v>
      </c>
      <c r="J62" s="27" t="str">
        <f>IF(DataPoli[[#This Row],[Datum bepalend]]="","Nee","Ja")</f>
        <v>Ja</v>
      </c>
      <c r="K62" s="10" t="str">
        <f>IF(DataPoli[[#This Row],[Uitvoeringsdatum]]&gt;DataPoli[[#This Row],[Datum bepalend]],"post","")</f>
        <v/>
      </c>
      <c r="L62" s="27" t="str">
        <f>TEXT(DataPoli[[#This Row],[Uitvoeringsdatum]],"ddd")</f>
        <v>do</v>
      </c>
      <c r="M62" s="27">
        <f>IFERROR(DataPoli[[#This Row],[Datum bepalend]]-DataPoli[[#This Row],[Uitvoeringsdatum]],"")</f>
        <v>0</v>
      </c>
    </row>
    <row r="63" spans="1:13" x14ac:dyDescent="0.25">
      <c r="A63">
        <v>30</v>
      </c>
      <c r="B63">
        <v>1</v>
      </c>
      <c r="C63">
        <v>5</v>
      </c>
      <c r="D63">
        <v>30000</v>
      </c>
      <c r="E63" t="s">
        <v>54</v>
      </c>
      <c r="F63" s="15">
        <v>42558</v>
      </c>
      <c r="G63" t="s">
        <v>38</v>
      </c>
      <c r="H63" s="10">
        <f>VLOOKUP(DataPoli[[#This Row],[Zorgprofielklassecode]],BepalendeZPK[],3,FALSE)</f>
        <v>1</v>
      </c>
      <c r="I63" s="19">
        <f>IFERROR(GETPIVOTDATA("Uitvoeringsdatum",Rekenblad!$A$3,"Uniek patient ID",DataPoli[[#This Row],[Uniek patient ID]],"Diagnosecode",DataPoli[[#This Row],[Diagnosecode]]),"")</f>
        <v>42558</v>
      </c>
      <c r="J63" s="27" t="str">
        <f>IF(DataPoli[[#This Row],[Datum bepalend]]="","Nee","Ja")</f>
        <v>Ja</v>
      </c>
      <c r="K63" s="10" t="str">
        <f>IF(DataPoli[[#This Row],[Uitvoeringsdatum]]&gt;DataPoli[[#This Row],[Datum bepalend]],"post","")</f>
        <v/>
      </c>
      <c r="L63" s="27" t="str">
        <f>TEXT(DataPoli[[#This Row],[Uitvoeringsdatum]],"ddd")</f>
        <v>do</v>
      </c>
      <c r="M63" s="27">
        <f>IFERROR(DataPoli[[#This Row],[Datum bepalend]]-DataPoli[[#This Row],[Uitvoeringsdatum]],"")</f>
        <v>0</v>
      </c>
    </row>
    <row r="64" spans="1:13" x14ac:dyDescent="0.25">
      <c r="A64">
        <v>30</v>
      </c>
      <c r="B64">
        <v>1</v>
      </c>
      <c r="C64">
        <v>5</v>
      </c>
      <c r="D64">
        <v>30000</v>
      </c>
      <c r="E64" t="s">
        <v>54</v>
      </c>
      <c r="F64" s="15">
        <v>42558</v>
      </c>
      <c r="G64" t="s">
        <v>38</v>
      </c>
      <c r="H64" s="10">
        <f>VLOOKUP(DataPoli[[#This Row],[Zorgprofielklassecode]],BepalendeZPK[],3,FALSE)</f>
        <v>1</v>
      </c>
      <c r="I64" s="19">
        <f>IFERROR(GETPIVOTDATA("Uitvoeringsdatum",Rekenblad!$A$3,"Uniek patient ID",DataPoli[[#This Row],[Uniek patient ID]],"Diagnosecode",DataPoli[[#This Row],[Diagnosecode]]),"")</f>
        <v>42558</v>
      </c>
      <c r="J64" s="27" t="str">
        <f>IF(DataPoli[[#This Row],[Datum bepalend]]="","Nee","Ja")</f>
        <v>Ja</v>
      </c>
      <c r="K64" s="10" t="str">
        <f>IF(DataPoli[[#This Row],[Uitvoeringsdatum]]&gt;DataPoli[[#This Row],[Datum bepalend]],"post","")</f>
        <v/>
      </c>
      <c r="L64" s="27" t="str">
        <f>TEXT(DataPoli[[#This Row],[Uitvoeringsdatum]],"ddd")</f>
        <v>do</v>
      </c>
      <c r="M64" s="27">
        <f>IFERROR(DataPoli[[#This Row],[Datum bepalend]]-DataPoli[[#This Row],[Uitvoeringsdatum]],"")</f>
        <v>0</v>
      </c>
    </row>
    <row r="65" spans="1:13" x14ac:dyDescent="0.25">
      <c r="A65">
        <v>30</v>
      </c>
      <c r="B65">
        <v>1</v>
      </c>
      <c r="C65">
        <v>5</v>
      </c>
      <c r="D65">
        <v>30000</v>
      </c>
      <c r="E65" t="s">
        <v>54</v>
      </c>
      <c r="F65" s="15">
        <v>42558</v>
      </c>
      <c r="G65" t="s">
        <v>38</v>
      </c>
      <c r="H65" s="10">
        <f>VLOOKUP(DataPoli[[#This Row],[Zorgprofielklassecode]],BepalendeZPK[],3,FALSE)</f>
        <v>1</v>
      </c>
      <c r="I65" s="19">
        <f>IFERROR(GETPIVOTDATA("Uitvoeringsdatum",Rekenblad!$A$3,"Uniek patient ID",DataPoli[[#This Row],[Uniek patient ID]],"Diagnosecode",DataPoli[[#This Row],[Diagnosecode]]),"")</f>
        <v>42558</v>
      </c>
      <c r="J65" s="27" t="str">
        <f>IF(DataPoli[[#This Row],[Datum bepalend]]="","Nee","Ja")</f>
        <v>Ja</v>
      </c>
      <c r="K65" s="10" t="str">
        <f>IF(DataPoli[[#This Row],[Uitvoeringsdatum]]&gt;DataPoli[[#This Row],[Datum bepalend]],"post","")</f>
        <v/>
      </c>
      <c r="L65" s="27" t="str">
        <f>TEXT(DataPoli[[#This Row],[Uitvoeringsdatum]],"ddd")</f>
        <v>do</v>
      </c>
      <c r="M65" s="27">
        <f>IFERROR(DataPoli[[#This Row],[Datum bepalend]]-DataPoli[[#This Row],[Uitvoeringsdatum]],"")</f>
        <v>0</v>
      </c>
    </row>
    <row r="66" spans="1:13" x14ac:dyDescent="0.25">
      <c r="A66">
        <v>30</v>
      </c>
      <c r="B66">
        <v>1</v>
      </c>
      <c r="C66">
        <v>5</v>
      </c>
      <c r="D66">
        <v>30000</v>
      </c>
      <c r="E66" t="s">
        <v>54</v>
      </c>
      <c r="F66" s="15">
        <v>42558</v>
      </c>
      <c r="G66" t="s">
        <v>38</v>
      </c>
      <c r="H66" s="10">
        <f>VLOOKUP(DataPoli[[#This Row],[Zorgprofielklassecode]],BepalendeZPK[],3,FALSE)</f>
        <v>1</v>
      </c>
      <c r="I66" s="19">
        <f>IFERROR(GETPIVOTDATA("Uitvoeringsdatum",Rekenblad!$A$3,"Uniek patient ID",DataPoli[[#This Row],[Uniek patient ID]],"Diagnosecode",DataPoli[[#This Row],[Diagnosecode]]),"")</f>
        <v>42558</v>
      </c>
      <c r="J66" s="27" t="str">
        <f>IF(DataPoli[[#This Row],[Datum bepalend]]="","Nee","Ja")</f>
        <v>Ja</v>
      </c>
      <c r="K66" s="10" t="str">
        <f>IF(DataPoli[[#This Row],[Uitvoeringsdatum]]&gt;DataPoli[[#This Row],[Datum bepalend]],"post","")</f>
        <v/>
      </c>
      <c r="L66" s="27" t="str">
        <f>TEXT(DataPoli[[#This Row],[Uitvoeringsdatum]],"ddd")</f>
        <v>do</v>
      </c>
      <c r="M66" s="27">
        <f>IFERROR(DataPoli[[#This Row],[Datum bepalend]]-DataPoli[[#This Row],[Uitvoeringsdatum]],"")</f>
        <v>0</v>
      </c>
    </row>
    <row r="67" spans="1:13" x14ac:dyDescent="0.25">
      <c r="A67">
        <v>30</v>
      </c>
      <c r="B67">
        <v>1</v>
      </c>
      <c r="C67">
        <v>5</v>
      </c>
      <c r="D67">
        <v>30000</v>
      </c>
      <c r="E67" t="s">
        <v>54</v>
      </c>
      <c r="F67" s="15">
        <v>42558</v>
      </c>
      <c r="G67" t="s">
        <v>38</v>
      </c>
      <c r="H67" s="10">
        <f>VLOOKUP(DataPoli[[#This Row],[Zorgprofielklassecode]],BepalendeZPK[],3,FALSE)</f>
        <v>1</v>
      </c>
      <c r="I67" s="19">
        <f>IFERROR(GETPIVOTDATA("Uitvoeringsdatum",Rekenblad!$A$3,"Uniek patient ID",DataPoli[[#This Row],[Uniek patient ID]],"Diagnosecode",DataPoli[[#This Row],[Diagnosecode]]),"")</f>
        <v>42558</v>
      </c>
      <c r="J67" s="27" t="str">
        <f>IF(DataPoli[[#This Row],[Datum bepalend]]="","Nee","Ja")</f>
        <v>Ja</v>
      </c>
      <c r="K67" s="10" t="str">
        <f>IF(DataPoli[[#This Row],[Uitvoeringsdatum]]&gt;DataPoli[[#This Row],[Datum bepalend]],"post","")</f>
        <v/>
      </c>
      <c r="L67" s="27" t="str">
        <f>TEXT(DataPoli[[#This Row],[Uitvoeringsdatum]],"ddd")</f>
        <v>do</v>
      </c>
      <c r="M67" s="27">
        <f>IFERROR(DataPoli[[#This Row],[Datum bepalend]]-DataPoli[[#This Row],[Uitvoeringsdatum]],"")</f>
        <v>0</v>
      </c>
    </row>
    <row r="68" spans="1:13" x14ac:dyDescent="0.25">
      <c r="A68">
        <v>30</v>
      </c>
      <c r="B68">
        <v>1</v>
      </c>
      <c r="C68">
        <v>1</v>
      </c>
      <c r="D68">
        <v>190013</v>
      </c>
      <c r="E68" t="s">
        <v>56</v>
      </c>
      <c r="F68" s="15">
        <v>42601</v>
      </c>
      <c r="G68" t="s">
        <v>38</v>
      </c>
      <c r="H68" s="10">
        <f>VLOOKUP(DataPoli[[#This Row],[Zorgprofielklassecode]],BepalendeZPK[],3,FALSE)</f>
        <v>0</v>
      </c>
      <c r="I68" s="19">
        <f>IFERROR(GETPIVOTDATA("Uitvoeringsdatum",Rekenblad!$A$3,"Uniek patient ID",DataPoli[[#This Row],[Uniek patient ID]],"Diagnosecode",DataPoli[[#This Row],[Diagnosecode]]),"")</f>
        <v>42558</v>
      </c>
      <c r="J68" s="27" t="str">
        <f>IF(DataPoli[[#This Row],[Datum bepalend]]="","Nee","Ja")</f>
        <v>Ja</v>
      </c>
      <c r="K68" s="10" t="str">
        <f>IF(DataPoli[[#This Row],[Uitvoeringsdatum]]&gt;DataPoli[[#This Row],[Datum bepalend]],"post","")</f>
        <v>post</v>
      </c>
      <c r="L68" s="27" t="str">
        <f>TEXT(DataPoli[[#This Row],[Uitvoeringsdatum]],"ddd")</f>
        <v>vr</v>
      </c>
      <c r="M68" s="27">
        <f>IFERROR(DataPoli[[#This Row],[Datum bepalend]]-DataPoli[[#This Row],[Uitvoeringsdatum]],"")</f>
        <v>-43</v>
      </c>
    </row>
    <row r="69" spans="1:13" x14ac:dyDescent="0.25">
      <c r="A69">
        <v>31</v>
      </c>
      <c r="B69">
        <v>1</v>
      </c>
      <c r="C69">
        <v>1</v>
      </c>
      <c r="D69">
        <v>190013</v>
      </c>
      <c r="E69" t="s">
        <v>56</v>
      </c>
      <c r="F69" s="15">
        <v>42432</v>
      </c>
      <c r="G69" t="s">
        <v>41</v>
      </c>
      <c r="H69" s="10">
        <f>VLOOKUP(DataPoli[[#This Row],[Zorgprofielklassecode]],BepalendeZPK[],3,FALSE)</f>
        <v>0</v>
      </c>
      <c r="I69" s="19" t="str">
        <f>IFERROR(GETPIVOTDATA("Uitvoeringsdatum",Rekenblad!$A$3,"Uniek patient ID",DataPoli[[#This Row],[Uniek patient ID]],"Diagnosecode",DataPoli[[#This Row],[Diagnosecode]]),"")</f>
        <v/>
      </c>
      <c r="J69" s="27" t="str">
        <f>IF(DataPoli[[#This Row],[Datum bepalend]]="","Nee","Ja")</f>
        <v>Nee</v>
      </c>
      <c r="K69" s="10" t="str">
        <f>IF(DataPoli[[#This Row],[Uitvoeringsdatum]]&gt;DataPoli[[#This Row],[Datum bepalend]],"post","")</f>
        <v/>
      </c>
      <c r="L69" s="27" t="str">
        <f>TEXT(DataPoli[[#This Row],[Uitvoeringsdatum]],"ddd")</f>
        <v>do</v>
      </c>
      <c r="M69" s="27" t="str">
        <f>IFERROR(DataPoli[[#This Row],[Datum bepalend]]-DataPoli[[#This Row],[Uitvoeringsdatum]],"")</f>
        <v/>
      </c>
    </row>
    <row r="70" spans="1:13" x14ac:dyDescent="0.25">
      <c r="A70">
        <v>31</v>
      </c>
      <c r="B70">
        <v>1</v>
      </c>
      <c r="C70">
        <v>1</v>
      </c>
      <c r="D70">
        <v>190013</v>
      </c>
      <c r="E70" t="s">
        <v>56</v>
      </c>
      <c r="F70" s="15">
        <v>42446</v>
      </c>
      <c r="G70" t="s">
        <v>42</v>
      </c>
      <c r="H70" s="10">
        <f>VLOOKUP(DataPoli[[#This Row],[Zorgprofielklassecode]],BepalendeZPK[],3,FALSE)</f>
        <v>0</v>
      </c>
      <c r="I70" s="19" t="str">
        <f>IFERROR(GETPIVOTDATA("Uitvoeringsdatum",Rekenblad!$A$3,"Uniek patient ID",DataPoli[[#This Row],[Uniek patient ID]],"Diagnosecode",DataPoli[[#This Row],[Diagnosecode]]),"")</f>
        <v/>
      </c>
      <c r="J70" s="27" t="str">
        <f>IF(DataPoli[[#This Row],[Datum bepalend]]="","Nee","Ja")</f>
        <v>Nee</v>
      </c>
      <c r="K70" s="10" t="str">
        <f>IF(DataPoli[[#This Row],[Uitvoeringsdatum]]&gt;DataPoli[[#This Row],[Datum bepalend]],"post","")</f>
        <v/>
      </c>
      <c r="L70" s="27" t="str">
        <f>TEXT(DataPoli[[#This Row],[Uitvoeringsdatum]],"ddd")</f>
        <v>do</v>
      </c>
      <c r="M70" s="27" t="str">
        <f>IFERROR(DataPoli[[#This Row],[Datum bepalend]]-DataPoli[[#This Row],[Uitvoeringsdatum]],"")</f>
        <v/>
      </c>
    </row>
    <row r="71" spans="1:13" x14ac:dyDescent="0.25">
      <c r="A71">
        <v>31</v>
      </c>
      <c r="B71">
        <v>1</v>
      </c>
      <c r="C71">
        <v>1</v>
      </c>
      <c r="D71">
        <v>190013</v>
      </c>
      <c r="E71" t="s">
        <v>56</v>
      </c>
      <c r="F71" s="15">
        <v>42488</v>
      </c>
      <c r="G71" t="s">
        <v>41</v>
      </c>
      <c r="H71" s="10">
        <f>VLOOKUP(DataPoli[[#This Row],[Zorgprofielklassecode]],BepalendeZPK[],3,FALSE)</f>
        <v>0</v>
      </c>
      <c r="I71" s="19" t="str">
        <f>IFERROR(GETPIVOTDATA("Uitvoeringsdatum",Rekenblad!$A$3,"Uniek patient ID",DataPoli[[#This Row],[Uniek patient ID]],"Diagnosecode",DataPoli[[#This Row],[Diagnosecode]]),"")</f>
        <v/>
      </c>
      <c r="J71" s="27" t="str">
        <f>IF(DataPoli[[#This Row],[Datum bepalend]]="","Nee","Ja")</f>
        <v>Nee</v>
      </c>
      <c r="K71" s="10" t="str">
        <f>IF(DataPoli[[#This Row],[Uitvoeringsdatum]]&gt;DataPoli[[#This Row],[Datum bepalend]],"post","")</f>
        <v/>
      </c>
      <c r="L71" s="27" t="str">
        <f>TEXT(DataPoli[[#This Row],[Uitvoeringsdatum]],"ddd")</f>
        <v>do</v>
      </c>
      <c r="M71" s="27" t="str">
        <f>IFERROR(DataPoli[[#This Row],[Datum bepalend]]-DataPoli[[#This Row],[Uitvoeringsdatum]],"")</f>
        <v/>
      </c>
    </row>
    <row r="72" spans="1:13" x14ac:dyDescent="0.25">
      <c r="A72">
        <v>32</v>
      </c>
      <c r="B72">
        <v>1</v>
      </c>
      <c r="C72">
        <v>1</v>
      </c>
      <c r="D72">
        <v>190013</v>
      </c>
      <c r="E72" t="s">
        <v>56</v>
      </c>
      <c r="F72" s="15">
        <v>42440</v>
      </c>
      <c r="G72" t="s">
        <v>46</v>
      </c>
      <c r="H72" s="10">
        <f>VLOOKUP(DataPoli[[#This Row],[Zorgprofielklassecode]],BepalendeZPK[],3,FALSE)</f>
        <v>0</v>
      </c>
      <c r="I72" s="19" t="str">
        <f>IFERROR(GETPIVOTDATA("Uitvoeringsdatum",Rekenblad!$A$3,"Uniek patient ID",DataPoli[[#This Row],[Uniek patient ID]],"Diagnosecode",DataPoli[[#This Row],[Diagnosecode]]),"")</f>
        <v/>
      </c>
      <c r="J72" s="27" t="str">
        <f>IF(DataPoli[[#This Row],[Datum bepalend]]="","Nee","Ja")</f>
        <v>Nee</v>
      </c>
      <c r="K72" s="10" t="str">
        <f>IF(DataPoli[[#This Row],[Uitvoeringsdatum]]&gt;DataPoli[[#This Row],[Datum bepalend]],"post","")</f>
        <v/>
      </c>
      <c r="L72" s="27" t="str">
        <f>TEXT(DataPoli[[#This Row],[Uitvoeringsdatum]],"ddd")</f>
        <v>vr</v>
      </c>
      <c r="M72" s="27" t="str">
        <f>IFERROR(DataPoli[[#This Row],[Datum bepalend]]-DataPoli[[#This Row],[Uitvoeringsdatum]],"")</f>
        <v/>
      </c>
    </row>
    <row r="73" spans="1:13" x14ac:dyDescent="0.25">
      <c r="A73">
        <v>32</v>
      </c>
      <c r="B73">
        <v>1</v>
      </c>
      <c r="C73">
        <v>1</v>
      </c>
      <c r="D73">
        <v>190013</v>
      </c>
      <c r="E73" t="s">
        <v>56</v>
      </c>
      <c r="F73" s="15">
        <v>42473</v>
      </c>
      <c r="G73" t="s">
        <v>46</v>
      </c>
      <c r="H73" s="10">
        <f>VLOOKUP(DataPoli[[#This Row],[Zorgprofielklassecode]],BepalendeZPK[],3,FALSE)</f>
        <v>0</v>
      </c>
      <c r="I73" s="19" t="str">
        <f>IFERROR(GETPIVOTDATA("Uitvoeringsdatum",Rekenblad!$A$3,"Uniek patient ID",DataPoli[[#This Row],[Uniek patient ID]],"Diagnosecode",DataPoli[[#This Row],[Diagnosecode]]),"")</f>
        <v/>
      </c>
      <c r="J73" s="27" t="str">
        <f>IF(DataPoli[[#This Row],[Datum bepalend]]="","Nee","Ja")</f>
        <v>Nee</v>
      </c>
      <c r="K73" s="10" t="str">
        <f>IF(DataPoli[[#This Row],[Uitvoeringsdatum]]&gt;DataPoli[[#This Row],[Datum bepalend]],"post","")</f>
        <v/>
      </c>
      <c r="L73" s="27" t="str">
        <f>TEXT(DataPoli[[#This Row],[Uitvoeringsdatum]],"ddd")</f>
        <v>wo</v>
      </c>
      <c r="M73" s="27" t="str">
        <f>IFERROR(DataPoli[[#This Row],[Datum bepalend]]-DataPoli[[#This Row],[Uitvoeringsdatum]],"")</f>
        <v/>
      </c>
    </row>
    <row r="74" spans="1:13" x14ac:dyDescent="0.25">
      <c r="A74">
        <v>33</v>
      </c>
      <c r="B74">
        <v>1</v>
      </c>
      <c r="C74">
        <v>1</v>
      </c>
      <c r="D74">
        <v>190060</v>
      </c>
      <c r="E74" t="s">
        <v>55</v>
      </c>
      <c r="F74" s="15">
        <v>42472</v>
      </c>
      <c r="G74" t="s">
        <v>37</v>
      </c>
      <c r="H74" s="10">
        <f>VLOOKUP(DataPoli[[#This Row],[Zorgprofielklassecode]],BepalendeZPK[],3,FALSE)</f>
        <v>0</v>
      </c>
      <c r="I74" s="19" t="str">
        <f>IFERROR(GETPIVOTDATA("Uitvoeringsdatum",Rekenblad!$A$3,"Uniek patient ID",DataPoli[[#This Row],[Uniek patient ID]],"Diagnosecode",DataPoli[[#This Row],[Diagnosecode]]),"")</f>
        <v/>
      </c>
      <c r="J74" s="27" t="str">
        <f>IF(DataPoli[[#This Row],[Datum bepalend]]="","Nee","Ja")</f>
        <v>Nee</v>
      </c>
      <c r="K74" s="10" t="str">
        <f>IF(DataPoli[[#This Row],[Uitvoeringsdatum]]&gt;DataPoli[[#This Row],[Datum bepalend]],"post","")</f>
        <v/>
      </c>
      <c r="L74" s="27" t="str">
        <f>TEXT(DataPoli[[#This Row],[Uitvoeringsdatum]],"ddd")</f>
        <v>di</v>
      </c>
      <c r="M74" s="27" t="str">
        <f>IFERROR(DataPoli[[#This Row],[Datum bepalend]]-DataPoli[[#This Row],[Uitvoeringsdatum]],"")</f>
        <v/>
      </c>
    </row>
    <row r="75" spans="1:13" x14ac:dyDescent="0.25">
      <c r="A75">
        <v>33</v>
      </c>
      <c r="B75">
        <v>1</v>
      </c>
      <c r="C75">
        <v>1</v>
      </c>
      <c r="D75">
        <v>190060</v>
      </c>
      <c r="E75" t="s">
        <v>55</v>
      </c>
      <c r="F75" s="15">
        <v>42608</v>
      </c>
      <c r="G75" t="s">
        <v>41</v>
      </c>
      <c r="H75" s="10">
        <f>VLOOKUP(DataPoli[[#This Row],[Zorgprofielklassecode]],BepalendeZPK[],3,FALSE)</f>
        <v>0</v>
      </c>
      <c r="I75" s="19" t="str">
        <f>IFERROR(GETPIVOTDATA("Uitvoeringsdatum",Rekenblad!$A$3,"Uniek patient ID",DataPoli[[#This Row],[Uniek patient ID]],"Diagnosecode",DataPoli[[#This Row],[Diagnosecode]]),"")</f>
        <v/>
      </c>
      <c r="J75" s="27" t="str">
        <f>IF(DataPoli[[#This Row],[Datum bepalend]]="","Nee","Ja")</f>
        <v>Nee</v>
      </c>
      <c r="K75" s="10" t="str">
        <f>IF(DataPoli[[#This Row],[Uitvoeringsdatum]]&gt;DataPoli[[#This Row],[Datum bepalend]],"post","")</f>
        <v/>
      </c>
      <c r="L75" s="27" t="str">
        <f>TEXT(DataPoli[[#This Row],[Uitvoeringsdatum]],"ddd")</f>
        <v>vr</v>
      </c>
      <c r="M75" s="27" t="str">
        <f>IFERROR(DataPoli[[#This Row],[Datum bepalend]]-DataPoli[[#This Row],[Uitvoeringsdatum]],"")</f>
        <v/>
      </c>
    </row>
    <row r="76" spans="1:13" x14ac:dyDescent="0.25">
      <c r="A76">
        <v>34</v>
      </c>
      <c r="B76">
        <v>1</v>
      </c>
      <c r="C76">
        <v>1</v>
      </c>
      <c r="D76">
        <v>190013</v>
      </c>
      <c r="E76" t="s">
        <v>56</v>
      </c>
      <c r="F76" s="15">
        <v>42384</v>
      </c>
      <c r="G76" t="s">
        <v>43</v>
      </c>
      <c r="H76" s="10">
        <f>VLOOKUP(DataPoli[[#This Row],[Zorgprofielklassecode]],BepalendeZPK[],3,FALSE)</f>
        <v>0</v>
      </c>
      <c r="I76" s="19" t="str">
        <f>IFERROR(GETPIVOTDATA("Uitvoeringsdatum",Rekenblad!$A$3,"Uniek patient ID",DataPoli[[#This Row],[Uniek patient ID]],"Diagnosecode",DataPoli[[#This Row],[Diagnosecode]]),"")</f>
        <v/>
      </c>
      <c r="J76" s="27" t="str">
        <f>IF(DataPoli[[#This Row],[Datum bepalend]]="","Nee","Ja")</f>
        <v>Nee</v>
      </c>
      <c r="K76" s="10" t="str">
        <f>IF(DataPoli[[#This Row],[Uitvoeringsdatum]]&gt;DataPoli[[#This Row],[Datum bepalend]],"post","")</f>
        <v/>
      </c>
      <c r="L76" s="27" t="str">
        <f>TEXT(DataPoli[[#This Row],[Uitvoeringsdatum]],"ddd")</f>
        <v>vr</v>
      </c>
      <c r="M76" s="27" t="str">
        <f>IFERROR(DataPoli[[#This Row],[Datum bepalend]]-DataPoli[[#This Row],[Uitvoeringsdatum]],"")</f>
        <v/>
      </c>
    </row>
    <row r="77" spans="1:13" x14ac:dyDescent="0.25">
      <c r="A77">
        <v>35</v>
      </c>
      <c r="B77">
        <v>1</v>
      </c>
      <c r="C77">
        <v>1</v>
      </c>
      <c r="D77">
        <v>190060</v>
      </c>
      <c r="E77" t="s">
        <v>55</v>
      </c>
      <c r="F77" s="15">
        <v>42682</v>
      </c>
      <c r="G77" t="s">
        <v>38</v>
      </c>
      <c r="H77" s="10">
        <f>VLOOKUP(DataPoli[[#This Row],[Zorgprofielklassecode]],BepalendeZPK[],3,FALSE)</f>
        <v>0</v>
      </c>
      <c r="I77" s="19">
        <f>IFERROR(GETPIVOTDATA("Uitvoeringsdatum",Rekenblad!$A$3,"Uniek patient ID",DataPoli[[#This Row],[Uniek patient ID]],"Diagnosecode",DataPoli[[#This Row],[Diagnosecode]]),"")</f>
        <v>42706</v>
      </c>
      <c r="J77" s="27" t="str">
        <f>IF(DataPoli[[#This Row],[Datum bepalend]]="","Nee","Ja")</f>
        <v>Ja</v>
      </c>
      <c r="K77" s="10" t="str">
        <f>IF(DataPoli[[#This Row],[Uitvoeringsdatum]]&gt;DataPoli[[#This Row],[Datum bepalend]],"post","")</f>
        <v/>
      </c>
      <c r="L77" s="27" t="str">
        <f>TEXT(DataPoli[[#This Row],[Uitvoeringsdatum]],"ddd")</f>
        <v>di</v>
      </c>
      <c r="M77" s="27">
        <f>IFERROR(DataPoli[[#This Row],[Datum bepalend]]-DataPoli[[#This Row],[Uitvoeringsdatum]],"")</f>
        <v>24</v>
      </c>
    </row>
    <row r="78" spans="1:13" x14ac:dyDescent="0.25">
      <c r="A78">
        <v>35</v>
      </c>
      <c r="B78">
        <v>1</v>
      </c>
      <c r="C78">
        <v>1</v>
      </c>
      <c r="D78">
        <v>190013</v>
      </c>
      <c r="E78" t="s">
        <v>56</v>
      </c>
      <c r="F78" s="15">
        <v>42706</v>
      </c>
      <c r="G78" t="s">
        <v>36</v>
      </c>
      <c r="H78" s="10">
        <f>VLOOKUP(DataPoli[[#This Row],[Zorgprofielklassecode]],BepalendeZPK[],3,FALSE)</f>
        <v>0</v>
      </c>
      <c r="I78" s="19">
        <f>IFERROR(GETPIVOTDATA("Uitvoeringsdatum",Rekenblad!$A$3,"Uniek patient ID",DataPoli[[#This Row],[Uniek patient ID]],"Diagnosecode",DataPoli[[#This Row],[Diagnosecode]]),"")</f>
        <v>42706</v>
      </c>
      <c r="J78" s="27" t="str">
        <f>IF(DataPoli[[#This Row],[Datum bepalend]]="","Nee","Ja")</f>
        <v>Ja</v>
      </c>
      <c r="K78" s="10" t="str">
        <f>IF(DataPoli[[#This Row],[Uitvoeringsdatum]]&gt;DataPoli[[#This Row],[Datum bepalend]],"post","")</f>
        <v/>
      </c>
      <c r="L78" s="27" t="str">
        <f>TEXT(DataPoli[[#This Row],[Uitvoeringsdatum]],"ddd")</f>
        <v>vr</v>
      </c>
      <c r="M78" s="27">
        <f>IFERROR(DataPoli[[#This Row],[Datum bepalend]]-DataPoli[[#This Row],[Uitvoeringsdatum]],"")</f>
        <v>0</v>
      </c>
    </row>
    <row r="79" spans="1:13" x14ac:dyDescent="0.25">
      <c r="A79">
        <v>35</v>
      </c>
      <c r="B79">
        <v>1</v>
      </c>
      <c r="C79">
        <v>5</v>
      </c>
      <c r="D79">
        <v>30000</v>
      </c>
      <c r="E79" t="s">
        <v>54</v>
      </c>
      <c r="F79" s="15">
        <v>42706</v>
      </c>
      <c r="G79" t="s">
        <v>36</v>
      </c>
      <c r="H79" s="10">
        <f>VLOOKUP(DataPoli[[#This Row],[Zorgprofielklassecode]],BepalendeZPK[],3,FALSE)</f>
        <v>1</v>
      </c>
      <c r="I79" s="19">
        <f>IFERROR(GETPIVOTDATA("Uitvoeringsdatum",Rekenblad!$A$3,"Uniek patient ID",DataPoli[[#This Row],[Uniek patient ID]],"Diagnosecode",DataPoli[[#This Row],[Diagnosecode]]),"")</f>
        <v>42706</v>
      </c>
      <c r="J79" s="27" t="str">
        <f>IF(DataPoli[[#This Row],[Datum bepalend]]="","Nee","Ja")</f>
        <v>Ja</v>
      </c>
      <c r="K79" s="10" t="str">
        <f>IF(DataPoli[[#This Row],[Uitvoeringsdatum]]&gt;DataPoli[[#This Row],[Datum bepalend]],"post","")</f>
        <v/>
      </c>
      <c r="L79" s="27" t="str">
        <f>TEXT(DataPoli[[#This Row],[Uitvoeringsdatum]],"ddd")</f>
        <v>vr</v>
      </c>
      <c r="M79" s="27">
        <f>IFERROR(DataPoli[[#This Row],[Datum bepalend]]-DataPoli[[#This Row],[Uitvoeringsdatum]],"")</f>
        <v>0</v>
      </c>
    </row>
    <row r="80" spans="1:13" x14ac:dyDescent="0.25">
      <c r="A80">
        <v>35</v>
      </c>
      <c r="B80">
        <v>1</v>
      </c>
      <c r="C80">
        <v>5</v>
      </c>
      <c r="D80">
        <v>30000</v>
      </c>
      <c r="E80" t="s">
        <v>54</v>
      </c>
      <c r="F80" s="15">
        <v>42713</v>
      </c>
      <c r="G80" t="s">
        <v>36</v>
      </c>
      <c r="H80" s="10">
        <f>VLOOKUP(DataPoli[[#This Row],[Zorgprofielklassecode]],BepalendeZPK[],3,FALSE)</f>
        <v>1</v>
      </c>
      <c r="I80" s="19">
        <f>IFERROR(GETPIVOTDATA("Uitvoeringsdatum",Rekenblad!$A$3,"Uniek patient ID",DataPoli[[#This Row],[Uniek patient ID]],"Diagnosecode",DataPoli[[#This Row],[Diagnosecode]]),"")</f>
        <v>42706</v>
      </c>
      <c r="J80" s="27" t="str">
        <f>IF(DataPoli[[#This Row],[Datum bepalend]]="","Nee","Ja")</f>
        <v>Ja</v>
      </c>
      <c r="K80" s="10" t="str">
        <f>IF(DataPoli[[#This Row],[Uitvoeringsdatum]]&gt;DataPoli[[#This Row],[Datum bepalend]],"post","")</f>
        <v>post</v>
      </c>
      <c r="L80" s="27" t="str">
        <f>TEXT(DataPoli[[#This Row],[Uitvoeringsdatum]],"ddd")</f>
        <v>vr</v>
      </c>
      <c r="M80" s="27">
        <f>IFERROR(DataPoli[[#This Row],[Datum bepalend]]-DataPoli[[#This Row],[Uitvoeringsdatum]],"")</f>
        <v>-7</v>
      </c>
    </row>
    <row r="81" spans="1:13" x14ac:dyDescent="0.25">
      <c r="A81">
        <v>35</v>
      </c>
      <c r="B81">
        <v>1</v>
      </c>
      <c r="C81">
        <v>1</v>
      </c>
      <c r="D81">
        <v>190013</v>
      </c>
      <c r="E81" t="s">
        <v>56</v>
      </c>
      <c r="F81" s="15">
        <v>42723</v>
      </c>
      <c r="G81" t="s">
        <v>48</v>
      </c>
      <c r="H81" s="10">
        <f>VLOOKUP(DataPoli[[#This Row],[Zorgprofielklassecode]],BepalendeZPK[],3,FALSE)</f>
        <v>0</v>
      </c>
      <c r="I81" s="19">
        <f>IFERROR(GETPIVOTDATA("Uitvoeringsdatum",Rekenblad!$A$3,"Uniek patient ID",DataPoli[[#This Row],[Uniek patient ID]],"Diagnosecode",DataPoli[[#This Row],[Diagnosecode]]),"")</f>
        <v>42706</v>
      </c>
      <c r="J81" s="27" t="str">
        <f>IF(DataPoli[[#This Row],[Datum bepalend]]="","Nee","Ja")</f>
        <v>Ja</v>
      </c>
      <c r="K81" s="10" t="str">
        <f>IF(DataPoli[[#This Row],[Uitvoeringsdatum]]&gt;DataPoli[[#This Row],[Datum bepalend]],"post","")</f>
        <v>post</v>
      </c>
      <c r="L81" s="27" t="str">
        <f>TEXT(DataPoli[[#This Row],[Uitvoeringsdatum]],"ddd")</f>
        <v>ma</v>
      </c>
      <c r="M81" s="27">
        <f>IFERROR(DataPoli[[#This Row],[Datum bepalend]]-DataPoli[[#This Row],[Uitvoeringsdatum]],"")</f>
        <v>-17</v>
      </c>
    </row>
    <row r="82" spans="1:13" x14ac:dyDescent="0.25">
      <c r="A82">
        <v>36</v>
      </c>
      <c r="B82">
        <v>1</v>
      </c>
      <c r="C82">
        <v>1</v>
      </c>
      <c r="D82">
        <v>190013</v>
      </c>
      <c r="E82" t="s">
        <v>56</v>
      </c>
      <c r="F82" s="15">
        <v>42375</v>
      </c>
      <c r="G82" t="s">
        <v>38</v>
      </c>
      <c r="H82" s="10">
        <f>VLOOKUP(DataPoli[[#This Row],[Zorgprofielklassecode]],BepalendeZPK[],3,FALSE)</f>
        <v>0</v>
      </c>
      <c r="I82" s="19" t="str">
        <f>IFERROR(GETPIVOTDATA("Uitvoeringsdatum",Rekenblad!$A$3,"Uniek patient ID",DataPoli[[#This Row],[Uniek patient ID]],"Diagnosecode",DataPoli[[#This Row],[Diagnosecode]]),"")</f>
        <v/>
      </c>
      <c r="J82" s="27" t="str">
        <f>IF(DataPoli[[#This Row],[Datum bepalend]]="","Nee","Ja")</f>
        <v>Nee</v>
      </c>
      <c r="K82" s="10" t="str">
        <f>IF(DataPoli[[#This Row],[Uitvoeringsdatum]]&gt;DataPoli[[#This Row],[Datum bepalend]],"post","")</f>
        <v/>
      </c>
      <c r="L82" s="27" t="str">
        <f>TEXT(DataPoli[[#This Row],[Uitvoeringsdatum]],"ddd")</f>
        <v>wo</v>
      </c>
      <c r="M82" s="27" t="str">
        <f>IFERROR(DataPoli[[#This Row],[Datum bepalend]]-DataPoli[[#This Row],[Uitvoeringsdatum]],"")</f>
        <v/>
      </c>
    </row>
    <row r="83" spans="1:13" x14ac:dyDescent="0.25">
      <c r="A83">
        <v>36</v>
      </c>
      <c r="B83">
        <v>1</v>
      </c>
      <c r="C83">
        <v>1</v>
      </c>
      <c r="D83">
        <v>190013</v>
      </c>
      <c r="E83" t="s">
        <v>56</v>
      </c>
      <c r="F83" s="15">
        <v>42439</v>
      </c>
      <c r="G83" t="s">
        <v>38</v>
      </c>
      <c r="H83" s="10">
        <f>VLOOKUP(DataPoli[[#This Row],[Zorgprofielklassecode]],BepalendeZPK[],3,FALSE)</f>
        <v>0</v>
      </c>
      <c r="I83" s="19" t="str">
        <f>IFERROR(GETPIVOTDATA("Uitvoeringsdatum",Rekenblad!$A$3,"Uniek patient ID",DataPoli[[#This Row],[Uniek patient ID]],"Diagnosecode",DataPoli[[#This Row],[Diagnosecode]]),"")</f>
        <v/>
      </c>
      <c r="J83" s="27" t="str">
        <f>IF(DataPoli[[#This Row],[Datum bepalend]]="","Nee","Ja")</f>
        <v>Nee</v>
      </c>
      <c r="K83" s="10" t="str">
        <f>IF(DataPoli[[#This Row],[Uitvoeringsdatum]]&gt;DataPoli[[#This Row],[Datum bepalend]],"post","")</f>
        <v/>
      </c>
      <c r="L83" s="27" t="str">
        <f>TEXT(DataPoli[[#This Row],[Uitvoeringsdatum]],"ddd")</f>
        <v>do</v>
      </c>
      <c r="M83" s="27" t="str">
        <f>IFERROR(DataPoli[[#This Row],[Datum bepalend]]-DataPoli[[#This Row],[Uitvoeringsdatum]],"")</f>
        <v/>
      </c>
    </row>
    <row r="84" spans="1:13" x14ac:dyDescent="0.25">
      <c r="A84">
        <v>36</v>
      </c>
      <c r="B84">
        <v>1</v>
      </c>
      <c r="C84">
        <v>1</v>
      </c>
      <c r="D84">
        <v>190013</v>
      </c>
      <c r="E84" t="s">
        <v>56</v>
      </c>
      <c r="F84" s="15">
        <v>42538</v>
      </c>
      <c r="G84" t="s">
        <v>38</v>
      </c>
      <c r="H84" s="10">
        <f>VLOOKUP(DataPoli[[#This Row],[Zorgprofielklassecode]],BepalendeZPK[],3,FALSE)</f>
        <v>0</v>
      </c>
      <c r="I84" s="19" t="str">
        <f>IFERROR(GETPIVOTDATA("Uitvoeringsdatum",Rekenblad!$A$3,"Uniek patient ID",DataPoli[[#This Row],[Uniek patient ID]],"Diagnosecode",DataPoli[[#This Row],[Diagnosecode]]),"")</f>
        <v/>
      </c>
      <c r="J84" s="27" t="str">
        <f>IF(DataPoli[[#This Row],[Datum bepalend]]="","Nee","Ja")</f>
        <v>Nee</v>
      </c>
      <c r="K84" s="10" t="str">
        <f>IF(DataPoli[[#This Row],[Uitvoeringsdatum]]&gt;DataPoli[[#This Row],[Datum bepalend]],"post","")</f>
        <v/>
      </c>
      <c r="L84" s="27" t="str">
        <f>TEXT(DataPoli[[#This Row],[Uitvoeringsdatum]],"ddd")</f>
        <v>vr</v>
      </c>
      <c r="M84" s="27" t="str">
        <f>IFERROR(DataPoli[[#This Row],[Datum bepalend]]-DataPoli[[#This Row],[Uitvoeringsdatum]],"")</f>
        <v/>
      </c>
    </row>
    <row r="85" spans="1:13" x14ac:dyDescent="0.25">
      <c r="A85">
        <v>36</v>
      </c>
      <c r="B85">
        <v>1</v>
      </c>
      <c r="C85">
        <v>1</v>
      </c>
      <c r="D85">
        <v>190013</v>
      </c>
      <c r="E85" t="s">
        <v>56</v>
      </c>
      <c r="F85" s="15">
        <v>42689</v>
      </c>
      <c r="G85" t="s">
        <v>38</v>
      </c>
      <c r="H85" s="10">
        <f>VLOOKUP(DataPoli[[#This Row],[Zorgprofielklassecode]],BepalendeZPK[],3,FALSE)</f>
        <v>0</v>
      </c>
      <c r="I85" s="19" t="str">
        <f>IFERROR(GETPIVOTDATA("Uitvoeringsdatum",Rekenblad!$A$3,"Uniek patient ID",DataPoli[[#This Row],[Uniek patient ID]],"Diagnosecode",DataPoli[[#This Row],[Diagnosecode]]),"")</f>
        <v/>
      </c>
      <c r="J85" s="27" t="str">
        <f>IF(DataPoli[[#This Row],[Datum bepalend]]="","Nee","Ja")</f>
        <v>Nee</v>
      </c>
      <c r="K85" s="10" t="str">
        <f>IF(DataPoli[[#This Row],[Uitvoeringsdatum]]&gt;DataPoli[[#This Row],[Datum bepalend]],"post","")</f>
        <v/>
      </c>
      <c r="L85" s="27" t="str">
        <f>TEXT(DataPoli[[#This Row],[Uitvoeringsdatum]],"ddd")</f>
        <v>di</v>
      </c>
      <c r="M85" s="27" t="str">
        <f>IFERROR(DataPoli[[#This Row],[Datum bepalend]]-DataPoli[[#This Row],[Uitvoeringsdatum]],"")</f>
        <v/>
      </c>
    </row>
    <row r="86" spans="1:13" x14ac:dyDescent="0.25">
      <c r="A86">
        <v>37</v>
      </c>
      <c r="B86">
        <v>1</v>
      </c>
      <c r="C86">
        <v>1</v>
      </c>
      <c r="D86">
        <v>190013</v>
      </c>
      <c r="E86" t="s">
        <v>56</v>
      </c>
      <c r="F86" s="15">
        <v>42536</v>
      </c>
      <c r="G86" t="s">
        <v>48</v>
      </c>
      <c r="H86" s="10">
        <f>VLOOKUP(DataPoli[[#This Row],[Zorgprofielklassecode]],BepalendeZPK[],3,FALSE)</f>
        <v>0</v>
      </c>
      <c r="I86" s="19">
        <f>IFERROR(GETPIVOTDATA("Uitvoeringsdatum",Rekenblad!$A$3,"Uniek patient ID",DataPoli[[#This Row],[Uniek patient ID]],"Diagnosecode",DataPoli[[#This Row],[Diagnosecode]]),"")</f>
        <v>42536</v>
      </c>
      <c r="J86" s="27" t="str">
        <f>IF(DataPoli[[#This Row],[Datum bepalend]]="","Nee","Ja")</f>
        <v>Ja</v>
      </c>
      <c r="K86" s="10" t="str">
        <f>IF(DataPoli[[#This Row],[Uitvoeringsdatum]]&gt;DataPoli[[#This Row],[Datum bepalend]],"post","")</f>
        <v/>
      </c>
      <c r="L86" s="27" t="str">
        <f>TEXT(DataPoli[[#This Row],[Uitvoeringsdatum]],"ddd")</f>
        <v>wo</v>
      </c>
      <c r="M86" s="27">
        <f>IFERROR(DataPoli[[#This Row],[Datum bepalend]]-DataPoli[[#This Row],[Uitvoeringsdatum]],"")</f>
        <v>0</v>
      </c>
    </row>
    <row r="87" spans="1:13" x14ac:dyDescent="0.25">
      <c r="A87">
        <v>37</v>
      </c>
      <c r="B87">
        <v>1</v>
      </c>
      <c r="C87">
        <v>5</v>
      </c>
      <c r="D87">
        <v>30000</v>
      </c>
      <c r="E87" t="s">
        <v>54</v>
      </c>
      <c r="F87" s="15">
        <v>42536</v>
      </c>
      <c r="G87" t="s">
        <v>48</v>
      </c>
      <c r="H87" s="10">
        <f>VLOOKUP(DataPoli[[#This Row],[Zorgprofielklassecode]],BepalendeZPK[],3,FALSE)</f>
        <v>1</v>
      </c>
      <c r="I87" s="19">
        <f>IFERROR(GETPIVOTDATA("Uitvoeringsdatum",Rekenblad!$A$3,"Uniek patient ID",DataPoli[[#This Row],[Uniek patient ID]],"Diagnosecode",DataPoli[[#This Row],[Diagnosecode]]),"")</f>
        <v>42536</v>
      </c>
      <c r="J87" s="27" t="str">
        <f>IF(DataPoli[[#This Row],[Datum bepalend]]="","Nee","Ja")</f>
        <v>Ja</v>
      </c>
      <c r="K87" s="10" t="str">
        <f>IF(DataPoli[[#This Row],[Uitvoeringsdatum]]&gt;DataPoli[[#This Row],[Datum bepalend]],"post","")</f>
        <v/>
      </c>
      <c r="L87" s="27" t="str">
        <f>TEXT(DataPoli[[#This Row],[Uitvoeringsdatum]],"ddd")</f>
        <v>wo</v>
      </c>
      <c r="M87" s="27">
        <f>IFERROR(DataPoli[[#This Row],[Datum bepalend]]-DataPoli[[#This Row],[Uitvoeringsdatum]],"")</f>
        <v>0</v>
      </c>
    </row>
    <row r="88" spans="1:13" x14ac:dyDescent="0.25">
      <c r="A88">
        <v>37</v>
      </c>
      <c r="B88">
        <v>1</v>
      </c>
      <c r="C88">
        <v>1</v>
      </c>
      <c r="D88">
        <v>190013</v>
      </c>
      <c r="E88" t="s">
        <v>56</v>
      </c>
      <c r="F88" s="15">
        <v>42541</v>
      </c>
      <c r="G88" t="s">
        <v>41</v>
      </c>
      <c r="H88" s="10">
        <f>VLOOKUP(DataPoli[[#This Row],[Zorgprofielklassecode]],BepalendeZPK[],3,FALSE)</f>
        <v>0</v>
      </c>
      <c r="I88" s="19">
        <f>IFERROR(GETPIVOTDATA("Uitvoeringsdatum",Rekenblad!$A$3,"Uniek patient ID",DataPoli[[#This Row],[Uniek patient ID]],"Diagnosecode",DataPoli[[#This Row],[Diagnosecode]]),"")</f>
        <v>42536</v>
      </c>
      <c r="J88" s="27" t="str">
        <f>IF(DataPoli[[#This Row],[Datum bepalend]]="","Nee","Ja")</f>
        <v>Ja</v>
      </c>
      <c r="K88" s="10" t="str">
        <f>IF(DataPoli[[#This Row],[Uitvoeringsdatum]]&gt;DataPoli[[#This Row],[Datum bepalend]],"post","")</f>
        <v>post</v>
      </c>
      <c r="L88" s="27" t="str">
        <f>TEXT(DataPoli[[#This Row],[Uitvoeringsdatum]],"ddd")</f>
        <v>ma</v>
      </c>
      <c r="M88" s="27">
        <f>IFERROR(DataPoli[[#This Row],[Datum bepalend]]-DataPoli[[#This Row],[Uitvoeringsdatum]],"")</f>
        <v>-5</v>
      </c>
    </row>
    <row r="89" spans="1:13" x14ac:dyDescent="0.25">
      <c r="A89">
        <v>37</v>
      </c>
      <c r="B89">
        <v>1</v>
      </c>
      <c r="C89">
        <v>1</v>
      </c>
      <c r="D89">
        <v>190013</v>
      </c>
      <c r="E89" t="s">
        <v>56</v>
      </c>
      <c r="F89" s="15">
        <v>42712</v>
      </c>
      <c r="G89" t="s">
        <v>48</v>
      </c>
      <c r="H89" s="10">
        <f>VLOOKUP(DataPoli[[#This Row],[Zorgprofielklassecode]],BepalendeZPK[],3,FALSE)</f>
        <v>0</v>
      </c>
      <c r="I89" s="19">
        <f>IFERROR(GETPIVOTDATA("Uitvoeringsdatum",Rekenblad!$A$3,"Uniek patient ID",DataPoli[[#This Row],[Uniek patient ID]],"Diagnosecode",DataPoli[[#This Row],[Diagnosecode]]),"")</f>
        <v>42536</v>
      </c>
      <c r="J89" s="27" t="str">
        <f>IF(DataPoli[[#This Row],[Datum bepalend]]="","Nee","Ja")</f>
        <v>Ja</v>
      </c>
      <c r="K89" s="10" t="str">
        <f>IF(DataPoli[[#This Row],[Uitvoeringsdatum]]&gt;DataPoli[[#This Row],[Datum bepalend]],"post","")</f>
        <v>post</v>
      </c>
      <c r="L89" s="27" t="str">
        <f>TEXT(DataPoli[[#This Row],[Uitvoeringsdatum]],"ddd")</f>
        <v>do</v>
      </c>
      <c r="M89" s="27">
        <f>IFERROR(DataPoli[[#This Row],[Datum bepalend]]-DataPoli[[#This Row],[Uitvoeringsdatum]],"")</f>
        <v>-176</v>
      </c>
    </row>
    <row r="90" spans="1:13" x14ac:dyDescent="0.25">
      <c r="A90">
        <v>39</v>
      </c>
      <c r="B90">
        <v>1</v>
      </c>
      <c r="C90">
        <v>1</v>
      </c>
      <c r="D90">
        <v>190060</v>
      </c>
      <c r="E90" t="s">
        <v>55</v>
      </c>
      <c r="F90" s="15">
        <v>42713</v>
      </c>
      <c r="G90" t="s">
        <v>36</v>
      </c>
      <c r="H90" s="10">
        <f>VLOOKUP(DataPoli[[#This Row],[Zorgprofielklassecode]],BepalendeZPK[],3,FALSE)</f>
        <v>0</v>
      </c>
      <c r="I90" s="19">
        <f>IFERROR(GETPIVOTDATA("Uitvoeringsdatum",Rekenblad!$A$3,"Uniek patient ID",DataPoli[[#This Row],[Uniek patient ID]],"Diagnosecode",DataPoli[[#This Row],[Diagnosecode]]),"")</f>
        <v>42718</v>
      </c>
      <c r="J90" s="27" t="str">
        <f>IF(DataPoli[[#This Row],[Datum bepalend]]="","Nee","Ja")</f>
        <v>Ja</v>
      </c>
      <c r="K90" s="10" t="str">
        <f>IF(DataPoli[[#This Row],[Uitvoeringsdatum]]&gt;DataPoli[[#This Row],[Datum bepalend]],"post","")</f>
        <v/>
      </c>
      <c r="L90" s="27" t="str">
        <f>TEXT(DataPoli[[#This Row],[Uitvoeringsdatum]],"ddd")</f>
        <v>vr</v>
      </c>
      <c r="M90" s="27">
        <f>IFERROR(DataPoli[[#This Row],[Datum bepalend]]-DataPoli[[#This Row],[Uitvoeringsdatum]],"")</f>
        <v>5</v>
      </c>
    </row>
    <row r="91" spans="1:13" x14ac:dyDescent="0.25">
      <c r="A91">
        <v>39</v>
      </c>
      <c r="B91">
        <v>1</v>
      </c>
      <c r="C91">
        <v>1</v>
      </c>
      <c r="D91">
        <v>190013</v>
      </c>
      <c r="E91" t="s">
        <v>56</v>
      </c>
      <c r="F91" s="15">
        <v>42718</v>
      </c>
      <c r="G91" t="s">
        <v>36</v>
      </c>
      <c r="H91" s="10">
        <f>VLOOKUP(DataPoli[[#This Row],[Zorgprofielklassecode]],BepalendeZPK[],3,FALSE)</f>
        <v>0</v>
      </c>
      <c r="I91" s="19">
        <f>IFERROR(GETPIVOTDATA("Uitvoeringsdatum",Rekenblad!$A$3,"Uniek patient ID",DataPoli[[#This Row],[Uniek patient ID]],"Diagnosecode",DataPoli[[#This Row],[Diagnosecode]]),"")</f>
        <v>42718</v>
      </c>
      <c r="J91" s="27" t="str">
        <f>IF(DataPoli[[#This Row],[Datum bepalend]]="","Nee","Ja")</f>
        <v>Ja</v>
      </c>
      <c r="K91" s="10" t="str">
        <f>IF(DataPoli[[#This Row],[Uitvoeringsdatum]]&gt;DataPoli[[#This Row],[Datum bepalend]],"post","")</f>
        <v/>
      </c>
      <c r="L91" s="27" t="str">
        <f>TEXT(DataPoli[[#This Row],[Uitvoeringsdatum]],"ddd")</f>
        <v>wo</v>
      </c>
      <c r="M91" s="27">
        <f>IFERROR(DataPoli[[#This Row],[Datum bepalend]]-DataPoli[[#This Row],[Uitvoeringsdatum]],"")</f>
        <v>0</v>
      </c>
    </row>
    <row r="92" spans="1:13" x14ac:dyDescent="0.25">
      <c r="A92">
        <v>39</v>
      </c>
      <c r="B92">
        <v>1</v>
      </c>
      <c r="C92">
        <v>5</v>
      </c>
      <c r="D92">
        <v>30000</v>
      </c>
      <c r="E92" t="s">
        <v>54</v>
      </c>
      <c r="F92" s="15">
        <v>42718</v>
      </c>
      <c r="G92" t="s">
        <v>36</v>
      </c>
      <c r="H92" s="10">
        <f>VLOOKUP(DataPoli[[#This Row],[Zorgprofielklassecode]],BepalendeZPK[],3,FALSE)</f>
        <v>1</v>
      </c>
      <c r="I92" s="19">
        <f>IFERROR(GETPIVOTDATA("Uitvoeringsdatum",Rekenblad!$A$3,"Uniek patient ID",DataPoli[[#This Row],[Uniek patient ID]],"Diagnosecode",DataPoli[[#This Row],[Diagnosecode]]),"")</f>
        <v>42718</v>
      </c>
      <c r="J92" s="27" t="str">
        <f>IF(DataPoli[[#This Row],[Datum bepalend]]="","Nee","Ja")</f>
        <v>Ja</v>
      </c>
      <c r="K92" s="10" t="str">
        <f>IF(DataPoli[[#This Row],[Uitvoeringsdatum]]&gt;DataPoli[[#This Row],[Datum bepalend]],"post","")</f>
        <v/>
      </c>
      <c r="L92" s="27" t="str">
        <f>TEXT(DataPoli[[#This Row],[Uitvoeringsdatum]],"ddd")</f>
        <v>wo</v>
      </c>
      <c r="M92" s="27">
        <f>IFERROR(DataPoli[[#This Row],[Datum bepalend]]-DataPoli[[#This Row],[Uitvoeringsdatum]],"")</f>
        <v>0</v>
      </c>
    </row>
    <row r="93" spans="1:13" x14ac:dyDescent="0.25">
      <c r="A93">
        <v>40</v>
      </c>
      <c r="B93">
        <v>1</v>
      </c>
      <c r="C93">
        <v>1</v>
      </c>
      <c r="D93">
        <v>190060</v>
      </c>
      <c r="E93" t="s">
        <v>55</v>
      </c>
      <c r="F93" s="15">
        <v>42460</v>
      </c>
      <c r="G93" t="s">
        <v>41</v>
      </c>
      <c r="H93" s="10">
        <f>VLOOKUP(DataPoli[[#This Row],[Zorgprofielklassecode]],BepalendeZPK[],3,FALSE)</f>
        <v>0</v>
      </c>
      <c r="I93" s="19" t="str">
        <f>IFERROR(GETPIVOTDATA("Uitvoeringsdatum",Rekenblad!$A$3,"Uniek patient ID",DataPoli[[#This Row],[Uniek patient ID]],"Diagnosecode",DataPoli[[#This Row],[Diagnosecode]]),"")</f>
        <v/>
      </c>
      <c r="J93" s="27" t="str">
        <f>IF(DataPoli[[#This Row],[Datum bepalend]]="","Nee","Ja")</f>
        <v>Nee</v>
      </c>
      <c r="K93" s="10" t="str">
        <f>IF(DataPoli[[#This Row],[Uitvoeringsdatum]]&gt;DataPoli[[#This Row],[Datum bepalend]],"post","")</f>
        <v/>
      </c>
      <c r="L93" s="27" t="str">
        <f>TEXT(DataPoli[[#This Row],[Uitvoeringsdatum]],"ddd")</f>
        <v>do</v>
      </c>
      <c r="M93" s="27" t="str">
        <f>IFERROR(DataPoli[[#This Row],[Datum bepalend]]-DataPoli[[#This Row],[Uitvoeringsdatum]],"")</f>
        <v/>
      </c>
    </row>
    <row r="94" spans="1:13" x14ac:dyDescent="0.25">
      <c r="A94">
        <v>40</v>
      </c>
      <c r="B94">
        <v>1</v>
      </c>
      <c r="C94">
        <v>1</v>
      </c>
      <c r="D94">
        <v>190013</v>
      </c>
      <c r="E94" t="s">
        <v>56</v>
      </c>
      <c r="F94" s="15">
        <v>42502</v>
      </c>
      <c r="G94" t="s">
        <v>41</v>
      </c>
      <c r="H94" s="10">
        <f>VLOOKUP(DataPoli[[#This Row],[Zorgprofielklassecode]],BepalendeZPK[],3,FALSE)</f>
        <v>0</v>
      </c>
      <c r="I94" s="19" t="str">
        <f>IFERROR(GETPIVOTDATA("Uitvoeringsdatum",Rekenblad!$A$3,"Uniek patient ID",DataPoli[[#This Row],[Uniek patient ID]],"Diagnosecode",DataPoli[[#This Row],[Diagnosecode]]),"")</f>
        <v/>
      </c>
      <c r="J94" s="27" t="str">
        <f>IF(DataPoli[[#This Row],[Datum bepalend]]="","Nee","Ja")</f>
        <v>Nee</v>
      </c>
      <c r="K94" s="10" t="str">
        <f>IF(DataPoli[[#This Row],[Uitvoeringsdatum]]&gt;DataPoli[[#This Row],[Datum bepalend]],"post","")</f>
        <v/>
      </c>
      <c r="L94" s="27" t="str">
        <f>TEXT(DataPoli[[#This Row],[Uitvoeringsdatum]],"ddd")</f>
        <v>do</v>
      </c>
      <c r="M94" s="27" t="str">
        <f>IFERROR(DataPoli[[#This Row],[Datum bepalend]]-DataPoli[[#This Row],[Uitvoeringsdatum]],"")</f>
        <v/>
      </c>
    </row>
    <row r="95" spans="1:13" x14ac:dyDescent="0.25">
      <c r="A95">
        <v>40</v>
      </c>
      <c r="B95">
        <v>1</v>
      </c>
      <c r="C95">
        <v>1</v>
      </c>
      <c r="D95">
        <v>190013</v>
      </c>
      <c r="E95" t="s">
        <v>56</v>
      </c>
      <c r="F95" s="15">
        <v>42663</v>
      </c>
      <c r="G95" t="s">
        <v>41</v>
      </c>
      <c r="H95" s="10">
        <f>VLOOKUP(DataPoli[[#This Row],[Zorgprofielklassecode]],BepalendeZPK[],3,FALSE)</f>
        <v>0</v>
      </c>
      <c r="I95" s="19" t="str">
        <f>IFERROR(GETPIVOTDATA("Uitvoeringsdatum",Rekenblad!$A$3,"Uniek patient ID",DataPoli[[#This Row],[Uniek patient ID]],"Diagnosecode",DataPoli[[#This Row],[Diagnosecode]]),"")</f>
        <v/>
      </c>
      <c r="J95" s="27" t="str">
        <f>IF(DataPoli[[#This Row],[Datum bepalend]]="","Nee","Ja")</f>
        <v>Nee</v>
      </c>
      <c r="K95" s="10" t="str">
        <f>IF(DataPoli[[#This Row],[Uitvoeringsdatum]]&gt;DataPoli[[#This Row],[Datum bepalend]],"post","")</f>
        <v/>
      </c>
      <c r="L95" s="27" t="str">
        <f>TEXT(DataPoli[[#This Row],[Uitvoeringsdatum]],"ddd")</f>
        <v>do</v>
      </c>
      <c r="M95" s="27" t="str">
        <f>IFERROR(DataPoli[[#This Row],[Datum bepalend]]-DataPoli[[#This Row],[Uitvoeringsdatum]],"")</f>
        <v/>
      </c>
    </row>
    <row r="96" spans="1:13" x14ac:dyDescent="0.25">
      <c r="A96">
        <v>42</v>
      </c>
      <c r="B96">
        <v>1</v>
      </c>
      <c r="C96">
        <v>1</v>
      </c>
      <c r="D96">
        <v>190013</v>
      </c>
      <c r="E96" t="s">
        <v>56</v>
      </c>
      <c r="F96" s="15">
        <v>42443</v>
      </c>
      <c r="G96" t="s">
        <v>46</v>
      </c>
      <c r="H96" s="10">
        <f>VLOOKUP(DataPoli[[#This Row],[Zorgprofielklassecode]],BepalendeZPK[],3,FALSE)</f>
        <v>0</v>
      </c>
      <c r="I96" s="19" t="str">
        <f>IFERROR(GETPIVOTDATA("Uitvoeringsdatum",Rekenblad!$A$3,"Uniek patient ID",DataPoli[[#This Row],[Uniek patient ID]],"Diagnosecode",DataPoli[[#This Row],[Diagnosecode]]),"")</f>
        <v/>
      </c>
      <c r="J96" s="27" t="str">
        <f>IF(DataPoli[[#This Row],[Datum bepalend]]="","Nee","Ja")</f>
        <v>Nee</v>
      </c>
      <c r="K96" s="10" t="str">
        <f>IF(DataPoli[[#This Row],[Uitvoeringsdatum]]&gt;DataPoli[[#This Row],[Datum bepalend]],"post","")</f>
        <v/>
      </c>
      <c r="L96" s="27" t="str">
        <f>TEXT(DataPoli[[#This Row],[Uitvoeringsdatum]],"ddd")</f>
        <v>ma</v>
      </c>
      <c r="M96" s="27" t="str">
        <f>IFERROR(DataPoli[[#This Row],[Datum bepalend]]-DataPoli[[#This Row],[Uitvoeringsdatum]],"")</f>
        <v/>
      </c>
    </row>
    <row r="97" spans="1:13" x14ac:dyDescent="0.25">
      <c r="A97">
        <v>42</v>
      </c>
      <c r="B97">
        <v>1</v>
      </c>
      <c r="C97">
        <v>1</v>
      </c>
      <c r="D97">
        <v>190013</v>
      </c>
      <c r="E97" t="s">
        <v>56</v>
      </c>
      <c r="F97" s="15">
        <v>42618</v>
      </c>
      <c r="G97" t="s">
        <v>35</v>
      </c>
      <c r="H97" s="10">
        <f>VLOOKUP(DataPoli[[#This Row],[Zorgprofielklassecode]],BepalendeZPK[],3,FALSE)</f>
        <v>0</v>
      </c>
      <c r="I97" s="19" t="str">
        <f>IFERROR(GETPIVOTDATA("Uitvoeringsdatum",Rekenblad!$A$3,"Uniek patient ID",DataPoli[[#This Row],[Uniek patient ID]],"Diagnosecode",DataPoli[[#This Row],[Diagnosecode]]),"")</f>
        <v/>
      </c>
      <c r="J97" s="27" t="str">
        <f>IF(DataPoli[[#This Row],[Datum bepalend]]="","Nee","Ja")</f>
        <v>Nee</v>
      </c>
      <c r="K97" s="10" t="str">
        <f>IF(DataPoli[[#This Row],[Uitvoeringsdatum]]&gt;DataPoli[[#This Row],[Datum bepalend]],"post","")</f>
        <v/>
      </c>
      <c r="L97" s="27" t="str">
        <f>TEXT(DataPoli[[#This Row],[Uitvoeringsdatum]],"ddd")</f>
        <v>ma</v>
      </c>
      <c r="M97" s="27" t="str">
        <f>IFERROR(DataPoli[[#This Row],[Datum bepalend]]-DataPoli[[#This Row],[Uitvoeringsdatum]],"")</f>
        <v/>
      </c>
    </row>
    <row r="98" spans="1:13" x14ac:dyDescent="0.25">
      <c r="A98">
        <v>43</v>
      </c>
      <c r="B98">
        <v>1</v>
      </c>
      <c r="C98">
        <v>1</v>
      </c>
      <c r="D98">
        <v>190013</v>
      </c>
      <c r="E98" t="s">
        <v>56</v>
      </c>
      <c r="F98" s="15">
        <v>42716</v>
      </c>
      <c r="G98" t="s">
        <v>48</v>
      </c>
      <c r="H98" s="10">
        <f>VLOOKUP(DataPoli[[#This Row],[Zorgprofielklassecode]],BepalendeZPK[],3,FALSE)</f>
        <v>0</v>
      </c>
      <c r="I98" s="19" t="str">
        <f>IFERROR(GETPIVOTDATA("Uitvoeringsdatum",Rekenblad!$A$3,"Uniek patient ID",DataPoli[[#This Row],[Uniek patient ID]],"Diagnosecode",DataPoli[[#This Row],[Diagnosecode]]),"")</f>
        <v/>
      </c>
      <c r="J98" s="27" t="str">
        <f>IF(DataPoli[[#This Row],[Datum bepalend]]="","Nee","Ja")</f>
        <v>Nee</v>
      </c>
      <c r="K98" s="10" t="str">
        <f>IF(DataPoli[[#This Row],[Uitvoeringsdatum]]&gt;DataPoli[[#This Row],[Datum bepalend]],"post","")</f>
        <v/>
      </c>
      <c r="L98" s="27" t="str">
        <f>TEXT(DataPoli[[#This Row],[Uitvoeringsdatum]],"ddd")</f>
        <v>ma</v>
      </c>
      <c r="M98" s="27" t="str">
        <f>IFERROR(DataPoli[[#This Row],[Datum bepalend]]-DataPoli[[#This Row],[Uitvoeringsdatum]],"")</f>
        <v/>
      </c>
    </row>
    <row r="99" spans="1:13" x14ac:dyDescent="0.25">
      <c r="A99">
        <v>44</v>
      </c>
      <c r="B99">
        <v>1</v>
      </c>
      <c r="C99">
        <v>1</v>
      </c>
      <c r="D99">
        <v>190013</v>
      </c>
      <c r="E99" t="s">
        <v>56</v>
      </c>
      <c r="F99" s="15">
        <v>42375</v>
      </c>
      <c r="G99" t="s">
        <v>49</v>
      </c>
      <c r="H99" s="10">
        <f>VLOOKUP(DataPoli[[#This Row],[Zorgprofielklassecode]],BepalendeZPK[],3,FALSE)</f>
        <v>0</v>
      </c>
      <c r="I99" s="19" t="str">
        <f>IFERROR(GETPIVOTDATA("Uitvoeringsdatum",Rekenblad!$A$3,"Uniek patient ID",DataPoli[[#This Row],[Uniek patient ID]],"Diagnosecode",DataPoli[[#This Row],[Diagnosecode]]),"")</f>
        <v/>
      </c>
      <c r="J99" s="27" t="str">
        <f>IF(DataPoli[[#This Row],[Datum bepalend]]="","Nee","Ja")</f>
        <v>Nee</v>
      </c>
      <c r="K99" s="10" t="str">
        <f>IF(DataPoli[[#This Row],[Uitvoeringsdatum]]&gt;DataPoli[[#This Row],[Datum bepalend]],"post","")</f>
        <v/>
      </c>
      <c r="L99" s="27" t="str">
        <f>TEXT(DataPoli[[#This Row],[Uitvoeringsdatum]],"ddd")</f>
        <v>wo</v>
      </c>
      <c r="M99" s="27" t="str">
        <f>IFERROR(DataPoli[[#This Row],[Datum bepalend]]-DataPoli[[#This Row],[Uitvoeringsdatum]],"")</f>
        <v/>
      </c>
    </row>
    <row r="100" spans="1:13" x14ac:dyDescent="0.25">
      <c r="A100">
        <v>44</v>
      </c>
      <c r="B100">
        <v>1</v>
      </c>
      <c r="C100">
        <v>1</v>
      </c>
      <c r="D100">
        <v>190013</v>
      </c>
      <c r="E100" t="s">
        <v>56</v>
      </c>
      <c r="F100" s="15">
        <v>42387</v>
      </c>
      <c r="G100" t="s">
        <v>49</v>
      </c>
      <c r="H100" s="10">
        <f>VLOOKUP(DataPoli[[#This Row],[Zorgprofielklassecode]],BepalendeZPK[],3,FALSE)</f>
        <v>0</v>
      </c>
      <c r="I100" s="19" t="str">
        <f>IFERROR(GETPIVOTDATA("Uitvoeringsdatum",Rekenblad!$A$3,"Uniek patient ID",DataPoli[[#This Row],[Uniek patient ID]],"Diagnosecode",DataPoli[[#This Row],[Diagnosecode]]),"")</f>
        <v/>
      </c>
      <c r="J100" s="27" t="str">
        <f>IF(DataPoli[[#This Row],[Datum bepalend]]="","Nee","Ja")</f>
        <v>Nee</v>
      </c>
      <c r="K100" s="10" t="str">
        <f>IF(DataPoli[[#This Row],[Uitvoeringsdatum]]&gt;DataPoli[[#This Row],[Datum bepalend]],"post","")</f>
        <v/>
      </c>
      <c r="L100" s="27" t="str">
        <f>TEXT(DataPoli[[#This Row],[Uitvoeringsdatum]],"ddd")</f>
        <v>ma</v>
      </c>
      <c r="M100" s="27" t="str">
        <f>IFERROR(DataPoli[[#This Row],[Datum bepalend]]-DataPoli[[#This Row],[Uitvoeringsdatum]],"")</f>
        <v/>
      </c>
    </row>
    <row r="101" spans="1:13" x14ac:dyDescent="0.25">
      <c r="A101">
        <v>44</v>
      </c>
      <c r="B101">
        <v>1</v>
      </c>
      <c r="C101">
        <v>1</v>
      </c>
      <c r="D101">
        <v>190013</v>
      </c>
      <c r="E101" t="s">
        <v>56</v>
      </c>
      <c r="F101" s="15">
        <v>42552</v>
      </c>
      <c r="G101" t="s">
        <v>47</v>
      </c>
      <c r="H101" s="10">
        <f>VLOOKUP(DataPoli[[#This Row],[Zorgprofielklassecode]],BepalendeZPK[],3,FALSE)</f>
        <v>0</v>
      </c>
      <c r="I101" s="19" t="str">
        <f>IFERROR(GETPIVOTDATA("Uitvoeringsdatum",Rekenblad!$A$3,"Uniek patient ID",DataPoli[[#This Row],[Uniek patient ID]],"Diagnosecode",DataPoli[[#This Row],[Diagnosecode]]),"")</f>
        <v/>
      </c>
      <c r="J101" s="27" t="str">
        <f>IF(DataPoli[[#This Row],[Datum bepalend]]="","Nee","Ja")</f>
        <v>Nee</v>
      </c>
      <c r="K101" s="10" t="str">
        <f>IF(DataPoli[[#This Row],[Uitvoeringsdatum]]&gt;DataPoli[[#This Row],[Datum bepalend]],"post","")</f>
        <v/>
      </c>
      <c r="L101" s="27" t="str">
        <f>TEXT(DataPoli[[#This Row],[Uitvoeringsdatum]],"ddd")</f>
        <v>vr</v>
      </c>
      <c r="M101" s="27" t="str">
        <f>IFERROR(DataPoli[[#This Row],[Datum bepalend]]-DataPoli[[#This Row],[Uitvoeringsdatum]],"")</f>
        <v/>
      </c>
    </row>
    <row r="102" spans="1:13" x14ac:dyDescent="0.25">
      <c r="A102">
        <v>44</v>
      </c>
      <c r="B102">
        <v>1</v>
      </c>
      <c r="C102">
        <v>1</v>
      </c>
      <c r="D102">
        <v>190013</v>
      </c>
      <c r="E102" t="s">
        <v>56</v>
      </c>
      <c r="F102" s="15">
        <v>42688</v>
      </c>
      <c r="G102" t="s">
        <v>47</v>
      </c>
      <c r="H102" s="10">
        <f>VLOOKUP(DataPoli[[#This Row],[Zorgprofielklassecode]],BepalendeZPK[],3,FALSE)</f>
        <v>0</v>
      </c>
      <c r="I102" s="19" t="str">
        <f>IFERROR(GETPIVOTDATA("Uitvoeringsdatum",Rekenblad!$A$3,"Uniek patient ID",DataPoli[[#This Row],[Uniek patient ID]],"Diagnosecode",DataPoli[[#This Row],[Diagnosecode]]),"")</f>
        <v/>
      </c>
      <c r="J102" s="27" t="str">
        <f>IF(DataPoli[[#This Row],[Datum bepalend]]="","Nee","Ja")</f>
        <v>Nee</v>
      </c>
      <c r="K102" s="10" t="str">
        <f>IF(DataPoli[[#This Row],[Uitvoeringsdatum]]&gt;DataPoli[[#This Row],[Datum bepalend]],"post","")</f>
        <v/>
      </c>
      <c r="L102" s="27" t="str">
        <f>TEXT(DataPoli[[#This Row],[Uitvoeringsdatum]],"ddd")</f>
        <v>ma</v>
      </c>
      <c r="M102" s="27" t="str">
        <f>IFERROR(DataPoli[[#This Row],[Datum bepalend]]-DataPoli[[#This Row],[Uitvoeringsdatum]],"")</f>
        <v/>
      </c>
    </row>
    <row r="103" spans="1:13" x14ac:dyDescent="0.25">
      <c r="A103">
        <v>45</v>
      </c>
      <c r="B103">
        <v>1</v>
      </c>
      <c r="C103">
        <v>1</v>
      </c>
      <c r="D103">
        <v>190013</v>
      </c>
      <c r="E103" t="s">
        <v>56</v>
      </c>
      <c r="F103" s="15">
        <v>42731</v>
      </c>
      <c r="G103" t="s">
        <v>44</v>
      </c>
      <c r="H103" s="10">
        <f>VLOOKUP(DataPoli[[#This Row],[Zorgprofielklassecode]],BepalendeZPK[],3,FALSE)</f>
        <v>0</v>
      </c>
      <c r="I103" s="19" t="str">
        <f>IFERROR(GETPIVOTDATA("Uitvoeringsdatum",Rekenblad!$A$3,"Uniek patient ID",DataPoli[[#This Row],[Uniek patient ID]],"Diagnosecode",DataPoli[[#This Row],[Diagnosecode]]),"")</f>
        <v/>
      </c>
      <c r="J103" s="27" t="str">
        <f>IF(DataPoli[[#This Row],[Datum bepalend]]="","Nee","Ja")</f>
        <v>Nee</v>
      </c>
      <c r="K103" s="10" t="str">
        <f>IF(DataPoli[[#This Row],[Uitvoeringsdatum]]&gt;DataPoli[[#This Row],[Datum bepalend]],"post","")</f>
        <v/>
      </c>
      <c r="L103" s="27" t="str">
        <f>TEXT(DataPoli[[#This Row],[Uitvoeringsdatum]],"ddd")</f>
        <v>di</v>
      </c>
      <c r="M103" s="27" t="str">
        <f>IFERROR(DataPoli[[#This Row],[Datum bepalend]]-DataPoli[[#This Row],[Uitvoeringsdatum]],"")</f>
        <v/>
      </c>
    </row>
    <row r="104" spans="1:13" x14ac:dyDescent="0.25">
      <c r="A104">
        <v>46</v>
      </c>
      <c r="B104">
        <v>1</v>
      </c>
      <c r="C104">
        <v>1</v>
      </c>
      <c r="D104">
        <v>190013</v>
      </c>
      <c r="E104" t="s">
        <v>56</v>
      </c>
      <c r="F104" s="15">
        <v>42383</v>
      </c>
      <c r="G104" t="s">
        <v>35</v>
      </c>
      <c r="H104" s="10">
        <f>VLOOKUP(DataPoli[[#This Row],[Zorgprofielklassecode]],BepalendeZPK[],3,FALSE)</f>
        <v>0</v>
      </c>
      <c r="I104" s="19" t="str">
        <f>IFERROR(GETPIVOTDATA("Uitvoeringsdatum",Rekenblad!$A$3,"Uniek patient ID",DataPoli[[#This Row],[Uniek patient ID]],"Diagnosecode",DataPoli[[#This Row],[Diagnosecode]]),"")</f>
        <v/>
      </c>
      <c r="J104" s="27" t="str">
        <f>IF(DataPoli[[#This Row],[Datum bepalend]]="","Nee","Ja")</f>
        <v>Nee</v>
      </c>
      <c r="K104" s="10" t="str">
        <f>IF(DataPoli[[#This Row],[Uitvoeringsdatum]]&gt;DataPoli[[#This Row],[Datum bepalend]],"post","")</f>
        <v/>
      </c>
      <c r="L104" s="27" t="str">
        <f>TEXT(DataPoli[[#This Row],[Uitvoeringsdatum]],"ddd")</f>
        <v>do</v>
      </c>
      <c r="M104" s="27" t="str">
        <f>IFERROR(DataPoli[[#This Row],[Datum bepalend]]-DataPoli[[#This Row],[Uitvoeringsdatum]],"")</f>
        <v/>
      </c>
    </row>
    <row r="105" spans="1:13" x14ac:dyDescent="0.25">
      <c r="A105">
        <v>47</v>
      </c>
      <c r="B105">
        <v>1</v>
      </c>
      <c r="C105">
        <v>1</v>
      </c>
      <c r="D105">
        <v>190060</v>
      </c>
      <c r="E105" t="s">
        <v>55</v>
      </c>
      <c r="F105" s="15">
        <v>42552</v>
      </c>
      <c r="G105" t="s">
        <v>39</v>
      </c>
      <c r="H105" s="10">
        <f>VLOOKUP(DataPoli[[#This Row],[Zorgprofielklassecode]],BepalendeZPK[],3,FALSE)</f>
        <v>0</v>
      </c>
      <c r="I105" s="19" t="str">
        <f>IFERROR(GETPIVOTDATA("Uitvoeringsdatum",Rekenblad!$A$3,"Uniek patient ID",DataPoli[[#This Row],[Uniek patient ID]],"Diagnosecode",DataPoli[[#This Row],[Diagnosecode]]),"")</f>
        <v/>
      </c>
      <c r="J105" s="27" t="str">
        <f>IF(DataPoli[[#This Row],[Datum bepalend]]="","Nee","Ja")</f>
        <v>Nee</v>
      </c>
      <c r="K105" s="10" t="str">
        <f>IF(DataPoli[[#This Row],[Uitvoeringsdatum]]&gt;DataPoli[[#This Row],[Datum bepalend]],"post","")</f>
        <v/>
      </c>
      <c r="L105" s="27" t="str">
        <f>TEXT(DataPoli[[#This Row],[Uitvoeringsdatum]],"ddd")</f>
        <v>vr</v>
      </c>
      <c r="M105" s="27" t="str">
        <f>IFERROR(DataPoli[[#This Row],[Datum bepalend]]-DataPoli[[#This Row],[Uitvoeringsdatum]],"")</f>
        <v/>
      </c>
    </row>
    <row r="106" spans="1:13" x14ac:dyDescent="0.25">
      <c r="A106">
        <v>47</v>
      </c>
      <c r="B106">
        <v>1</v>
      </c>
      <c r="C106">
        <v>1</v>
      </c>
      <c r="D106">
        <v>190013</v>
      </c>
      <c r="E106" t="s">
        <v>56</v>
      </c>
      <c r="F106" s="15">
        <v>42580</v>
      </c>
      <c r="G106" t="s">
        <v>36</v>
      </c>
      <c r="H106" s="10">
        <f>VLOOKUP(DataPoli[[#This Row],[Zorgprofielklassecode]],BepalendeZPK[],3,FALSE)</f>
        <v>0</v>
      </c>
      <c r="I106" s="19" t="str">
        <f>IFERROR(GETPIVOTDATA("Uitvoeringsdatum",Rekenblad!$A$3,"Uniek patient ID",DataPoli[[#This Row],[Uniek patient ID]],"Diagnosecode",DataPoli[[#This Row],[Diagnosecode]]),"")</f>
        <v/>
      </c>
      <c r="J106" s="27" t="str">
        <f>IF(DataPoli[[#This Row],[Datum bepalend]]="","Nee","Ja")</f>
        <v>Nee</v>
      </c>
      <c r="K106" s="10" t="str">
        <f>IF(DataPoli[[#This Row],[Uitvoeringsdatum]]&gt;DataPoli[[#This Row],[Datum bepalend]],"post","")</f>
        <v/>
      </c>
      <c r="L106" s="27" t="str">
        <f>TEXT(DataPoli[[#This Row],[Uitvoeringsdatum]],"ddd")</f>
        <v>vr</v>
      </c>
      <c r="M106" s="27" t="str">
        <f>IFERROR(DataPoli[[#This Row],[Datum bepalend]]-DataPoli[[#This Row],[Uitvoeringsdatum]],"")</f>
        <v/>
      </c>
    </row>
    <row r="107" spans="1:13" x14ac:dyDescent="0.25">
      <c r="A107">
        <v>47</v>
      </c>
      <c r="B107">
        <v>1</v>
      </c>
      <c r="C107">
        <v>1</v>
      </c>
      <c r="D107">
        <v>190013</v>
      </c>
      <c r="E107" t="s">
        <v>56</v>
      </c>
      <c r="F107" s="15">
        <v>42608</v>
      </c>
      <c r="G107" t="s">
        <v>39</v>
      </c>
      <c r="H107" s="10">
        <f>VLOOKUP(DataPoli[[#This Row],[Zorgprofielklassecode]],BepalendeZPK[],3,FALSE)</f>
        <v>0</v>
      </c>
      <c r="I107" s="19" t="str">
        <f>IFERROR(GETPIVOTDATA("Uitvoeringsdatum",Rekenblad!$A$3,"Uniek patient ID",DataPoli[[#This Row],[Uniek patient ID]],"Diagnosecode",DataPoli[[#This Row],[Diagnosecode]]),"")</f>
        <v/>
      </c>
      <c r="J107" s="27" t="str">
        <f>IF(DataPoli[[#This Row],[Datum bepalend]]="","Nee","Ja")</f>
        <v>Nee</v>
      </c>
      <c r="K107" s="10" t="str">
        <f>IF(DataPoli[[#This Row],[Uitvoeringsdatum]]&gt;DataPoli[[#This Row],[Datum bepalend]],"post","")</f>
        <v/>
      </c>
      <c r="L107" s="27" t="str">
        <f>TEXT(DataPoli[[#This Row],[Uitvoeringsdatum]],"ddd")</f>
        <v>vr</v>
      </c>
      <c r="M107" s="27" t="str">
        <f>IFERROR(DataPoli[[#This Row],[Datum bepalend]]-DataPoli[[#This Row],[Uitvoeringsdatum]],"")</f>
        <v/>
      </c>
    </row>
    <row r="108" spans="1:13" x14ac:dyDescent="0.25">
      <c r="A108">
        <v>48</v>
      </c>
      <c r="B108">
        <v>1</v>
      </c>
      <c r="C108">
        <v>1</v>
      </c>
      <c r="D108">
        <v>190013</v>
      </c>
      <c r="E108" t="s">
        <v>56</v>
      </c>
      <c r="F108" s="15">
        <v>42424</v>
      </c>
      <c r="G108" t="s">
        <v>46</v>
      </c>
      <c r="H108" s="10">
        <f>VLOOKUP(DataPoli[[#This Row],[Zorgprofielklassecode]],BepalendeZPK[],3,FALSE)</f>
        <v>0</v>
      </c>
      <c r="I108" s="19" t="str">
        <f>IFERROR(GETPIVOTDATA("Uitvoeringsdatum",Rekenblad!$A$3,"Uniek patient ID",DataPoli[[#This Row],[Uniek patient ID]],"Diagnosecode",DataPoli[[#This Row],[Diagnosecode]]),"")</f>
        <v/>
      </c>
      <c r="J108" s="27" t="str">
        <f>IF(DataPoli[[#This Row],[Datum bepalend]]="","Nee","Ja")</f>
        <v>Nee</v>
      </c>
      <c r="K108" s="10" t="str">
        <f>IF(DataPoli[[#This Row],[Uitvoeringsdatum]]&gt;DataPoli[[#This Row],[Datum bepalend]],"post","")</f>
        <v/>
      </c>
      <c r="L108" s="27" t="str">
        <f>TEXT(DataPoli[[#This Row],[Uitvoeringsdatum]],"ddd")</f>
        <v>wo</v>
      </c>
      <c r="M108" s="27" t="str">
        <f>IFERROR(DataPoli[[#This Row],[Datum bepalend]]-DataPoli[[#This Row],[Uitvoeringsdatum]],"")</f>
        <v/>
      </c>
    </row>
    <row r="109" spans="1:13" x14ac:dyDescent="0.25">
      <c r="A109">
        <v>48</v>
      </c>
      <c r="B109">
        <v>1</v>
      </c>
      <c r="C109">
        <v>1</v>
      </c>
      <c r="D109">
        <v>190013</v>
      </c>
      <c r="E109" t="s">
        <v>56</v>
      </c>
      <c r="F109" s="15">
        <v>42529</v>
      </c>
      <c r="G109" t="s">
        <v>48</v>
      </c>
      <c r="H109" s="10">
        <f>VLOOKUP(DataPoli[[#This Row],[Zorgprofielklassecode]],BepalendeZPK[],3,FALSE)</f>
        <v>0</v>
      </c>
      <c r="I109" s="19" t="str">
        <f>IFERROR(GETPIVOTDATA("Uitvoeringsdatum",Rekenblad!$A$3,"Uniek patient ID",DataPoli[[#This Row],[Uniek patient ID]],"Diagnosecode",DataPoli[[#This Row],[Diagnosecode]]),"")</f>
        <v/>
      </c>
      <c r="J109" s="27" t="str">
        <f>IF(DataPoli[[#This Row],[Datum bepalend]]="","Nee","Ja")</f>
        <v>Nee</v>
      </c>
      <c r="K109" s="10" t="str">
        <f>IF(DataPoli[[#This Row],[Uitvoeringsdatum]]&gt;DataPoli[[#This Row],[Datum bepalend]],"post","")</f>
        <v/>
      </c>
      <c r="L109" s="27" t="str">
        <f>TEXT(DataPoli[[#This Row],[Uitvoeringsdatum]],"ddd")</f>
        <v>wo</v>
      </c>
      <c r="M109" s="27" t="str">
        <f>IFERROR(DataPoli[[#This Row],[Datum bepalend]]-DataPoli[[#This Row],[Uitvoeringsdatum]],"")</f>
        <v/>
      </c>
    </row>
    <row r="110" spans="1:13" x14ac:dyDescent="0.25">
      <c r="A110">
        <v>48</v>
      </c>
      <c r="B110">
        <v>1</v>
      </c>
      <c r="C110">
        <v>1</v>
      </c>
      <c r="D110">
        <v>190013</v>
      </c>
      <c r="E110" t="s">
        <v>56</v>
      </c>
      <c r="F110" s="15">
        <v>42541</v>
      </c>
      <c r="G110" t="s">
        <v>48</v>
      </c>
      <c r="H110" s="10">
        <f>VLOOKUP(DataPoli[[#This Row],[Zorgprofielklassecode]],BepalendeZPK[],3,FALSE)</f>
        <v>0</v>
      </c>
      <c r="I110" s="19" t="str">
        <f>IFERROR(GETPIVOTDATA("Uitvoeringsdatum",Rekenblad!$A$3,"Uniek patient ID",DataPoli[[#This Row],[Uniek patient ID]],"Diagnosecode",DataPoli[[#This Row],[Diagnosecode]]),"")</f>
        <v/>
      </c>
      <c r="J110" s="27" t="str">
        <f>IF(DataPoli[[#This Row],[Datum bepalend]]="","Nee","Ja")</f>
        <v>Nee</v>
      </c>
      <c r="K110" s="10" t="str">
        <f>IF(DataPoli[[#This Row],[Uitvoeringsdatum]]&gt;DataPoli[[#This Row],[Datum bepalend]],"post","")</f>
        <v/>
      </c>
      <c r="L110" s="27" t="str">
        <f>TEXT(DataPoli[[#This Row],[Uitvoeringsdatum]],"ddd")</f>
        <v>ma</v>
      </c>
      <c r="M110" s="27" t="str">
        <f>IFERROR(DataPoli[[#This Row],[Datum bepalend]]-DataPoli[[#This Row],[Uitvoeringsdatum]],"")</f>
        <v/>
      </c>
    </row>
    <row r="111" spans="1:13" x14ac:dyDescent="0.25">
      <c r="A111">
        <v>48</v>
      </c>
      <c r="B111">
        <v>1</v>
      </c>
      <c r="C111">
        <v>1</v>
      </c>
      <c r="D111">
        <v>190013</v>
      </c>
      <c r="E111" t="s">
        <v>56</v>
      </c>
      <c r="F111" s="15">
        <v>42550</v>
      </c>
      <c r="G111" t="s">
        <v>48</v>
      </c>
      <c r="H111" s="10">
        <f>VLOOKUP(DataPoli[[#This Row],[Zorgprofielklassecode]],BepalendeZPK[],3,FALSE)</f>
        <v>0</v>
      </c>
      <c r="I111" s="19" t="str">
        <f>IFERROR(GETPIVOTDATA("Uitvoeringsdatum",Rekenblad!$A$3,"Uniek patient ID",DataPoli[[#This Row],[Uniek patient ID]],"Diagnosecode",DataPoli[[#This Row],[Diagnosecode]]),"")</f>
        <v/>
      </c>
      <c r="J111" s="27" t="str">
        <f>IF(DataPoli[[#This Row],[Datum bepalend]]="","Nee","Ja")</f>
        <v>Nee</v>
      </c>
      <c r="K111" s="10" t="str">
        <f>IF(DataPoli[[#This Row],[Uitvoeringsdatum]]&gt;DataPoli[[#This Row],[Datum bepalend]],"post","")</f>
        <v/>
      </c>
      <c r="L111" s="27" t="str">
        <f>TEXT(DataPoli[[#This Row],[Uitvoeringsdatum]],"ddd")</f>
        <v>wo</v>
      </c>
      <c r="M111" s="27" t="str">
        <f>IFERROR(DataPoli[[#This Row],[Datum bepalend]]-DataPoli[[#This Row],[Uitvoeringsdatum]],"")</f>
        <v/>
      </c>
    </row>
    <row r="112" spans="1:13" x14ac:dyDescent="0.25">
      <c r="A112">
        <v>48</v>
      </c>
      <c r="B112">
        <v>1</v>
      </c>
      <c r="C112">
        <v>1</v>
      </c>
      <c r="D112">
        <v>190013</v>
      </c>
      <c r="E112" t="s">
        <v>56</v>
      </c>
      <c r="F112" s="15">
        <v>42628</v>
      </c>
      <c r="G112" t="s">
        <v>48</v>
      </c>
      <c r="H112" s="10">
        <f>VLOOKUP(DataPoli[[#This Row],[Zorgprofielklassecode]],BepalendeZPK[],3,FALSE)</f>
        <v>0</v>
      </c>
      <c r="I112" s="19" t="str">
        <f>IFERROR(GETPIVOTDATA("Uitvoeringsdatum",Rekenblad!$A$3,"Uniek patient ID",DataPoli[[#This Row],[Uniek patient ID]],"Diagnosecode",DataPoli[[#This Row],[Diagnosecode]]),"")</f>
        <v/>
      </c>
      <c r="J112" s="27" t="str">
        <f>IF(DataPoli[[#This Row],[Datum bepalend]]="","Nee","Ja")</f>
        <v>Nee</v>
      </c>
      <c r="K112" s="10" t="str">
        <f>IF(DataPoli[[#This Row],[Uitvoeringsdatum]]&gt;DataPoli[[#This Row],[Datum bepalend]],"post","")</f>
        <v/>
      </c>
      <c r="L112" s="27" t="str">
        <f>TEXT(DataPoli[[#This Row],[Uitvoeringsdatum]],"ddd")</f>
        <v>do</v>
      </c>
      <c r="M112" s="27" t="str">
        <f>IFERROR(DataPoli[[#This Row],[Datum bepalend]]-DataPoli[[#This Row],[Uitvoeringsdatum]],"")</f>
        <v/>
      </c>
    </row>
    <row r="113" spans="1:13" x14ac:dyDescent="0.25">
      <c r="A113">
        <v>48</v>
      </c>
      <c r="B113">
        <v>1</v>
      </c>
      <c r="C113">
        <v>1</v>
      </c>
      <c r="D113">
        <v>190013</v>
      </c>
      <c r="E113" t="s">
        <v>56</v>
      </c>
      <c r="F113" s="15">
        <v>42635</v>
      </c>
      <c r="G113" t="s">
        <v>48</v>
      </c>
      <c r="H113" s="10">
        <f>VLOOKUP(DataPoli[[#This Row],[Zorgprofielklassecode]],BepalendeZPK[],3,FALSE)</f>
        <v>0</v>
      </c>
      <c r="I113" s="19" t="str">
        <f>IFERROR(GETPIVOTDATA("Uitvoeringsdatum",Rekenblad!$A$3,"Uniek patient ID",DataPoli[[#This Row],[Uniek patient ID]],"Diagnosecode",DataPoli[[#This Row],[Diagnosecode]]),"")</f>
        <v/>
      </c>
      <c r="J113" s="27" t="str">
        <f>IF(DataPoli[[#This Row],[Datum bepalend]]="","Nee","Ja")</f>
        <v>Nee</v>
      </c>
      <c r="K113" s="10" t="str">
        <f>IF(DataPoli[[#This Row],[Uitvoeringsdatum]]&gt;DataPoli[[#This Row],[Datum bepalend]],"post","")</f>
        <v/>
      </c>
      <c r="L113" s="27" t="str">
        <f>TEXT(DataPoli[[#This Row],[Uitvoeringsdatum]],"ddd")</f>
        <v>do</v>
      </c>
      <c r="M113" s="27" t="str">
        <f>IFERROR(DataPoli[[#This Row],[Datum bepalend]]-DataPoli[[#This Row],[Uitvoeringsdatum]],"")</f>
        <v/>
      </c>
    </row>
    <row r="114" spans="1:13" x14ac:dyDescent="0.25">
      <c r="A114">
        <v>48</v>
      </c>
      <c r="B114">
        <v>1</v>
      </c>
      <c r="C114">
        <v>1</v>
      </c>
      <c r="D114">
        <v>190013</v>
      </c>
      <c r="E114" t="s">
        <v>56</v>
      </c>
      <c r="F114" s="15">
        <v>42663</v>
      </c>
      <c r="G114" t="s">
        <v>38</v>
      </c>
      <c r="H114" s="10">
        <f>VLOOKUP(DataPoli[[#This Row],[Zorgprofielklassecode]],BepalendeZPK[],3,FALSE)</f>
        <v>0</v>
      </c>
      <c r="I114" s="19" t="str">
        <f>IFERROR(GETPIVOTDATA("Uitvoeringsdatum",Rekenblad!$A$3,"Uniek patient ID",DataPoli[[#This Row],[Uniek patient ID]],"Diagnosecode",DataPoli[[#This Row],[Diagnosecode]]),"")</f>
        <v/>
      </c>
      <c r="J114" s="27" t="str">
        <f>IF(DataPoli[[#This Row],[Datum bepalend]]="","Nee","Ja")</f>
        <v>Nee</v>
      </c>
      <c r="K114" s="10" t="str">
        <f>IF(DataPoli[[#This Row],[Uitvoeringsdatum]]&gt;DataPoli[[#This Row],[Datum bepalend]],"post","")</f>
        <v/>
      </c>
      <c r="L114" s="27" t="str">
        <f>TEXT(DataPoli[[#This Row],[Uitvoeringsdatum]],"ddd")</f>
        <v>do</v>
      </c>
      <c r="M114" s="27" t="str">
        <f>IFERROR(DataPoli[[#This Row],[Datum bepalend]]-DataPoli[[#This Row],[Uitvoeringsdatum]],"")</f>
        <v/>
      </c>
    </row>
    <row r="115" spans="1:13" x14ac:dyDescent="0.25">
      <c r="A115">
        <v>48</v>
      </c>
      <c r="B115">
        <v>1</v>
      </c>
      <c r="C115">
        <v>1</v>
      </c>
      <c r="D115">
        <v>190013</v>
      </c>
      <c r="E115" t="s">
        <v>56</v>
      </c>
      <c r="F115" s="15">
        <v>42698</v>
      </c>
      <c r="G115" t="s">
        <v>38</v>
      </c>
      <c r="H115" s="10">
        <f>VLOOKUP(DataPoli[[#This Row],[Zorgprofielklassecode]],BepalendeZPK[],3,FALSE)</f>
        <v>0</v>
      </c>
      <c r="I115" s="19" t="str">
        <f>IFERROR(GETPIVOTDATA("Uitvoeringsdatum",Rekenblad!$A$3,"Uniek patient ID",DataPoli[[#This Row],[Uniek patient ID]],"Diagnosecode",DataPoli[[#This Row],[Diagnosecode]]),"")</f>
        <v/>
      </c>
      <c r="J115" s="27" t="str">
        <f>IF(DataPoli[[#This Row],[Datum bepalend]]="","Nee","Ja")</f>
        <v>Nee</v>
      </c>
      <c r="K115" s="10" t="str">
        <f>IF(DataPoli[[#This Row],[Uitvoeringsdatum]]&gt;DataPoli[[#This Row],[Datum bepalend]],"post","")</f>
        <v/>
      </c>
      <c r="L115" s="27" t="str">
        <f>TEXT(DataPoli[[#This Row],[Uitvoeringsdatum]],"ddd")</f>
        <v>do</v>
      </c>
      <c r="M115" s="27" t="str">
        <f>IFERROR(DataPoli[[#This Row],[Datum bepalend]]-DataPoli[[#This Row],[Uitvoeringsdatum]],"")</f>
        <v/>
      </c>
    </row>
    <row r="116" spans="1:13" x14ac:dyDescent="0.25">
      <c r="A116">
        <v>49</v>
      </c>
      <c r="B116">
        <v>1</v>
      </c>
      <c r="C116">
        <v>1</v>
      </c>
      <c r="D116">
        <v>190060</v>
      </c>
      <c r="E116" t="s">
        <v>55</v>
      </c>
      <c r="F116" s="15">
        <v>42418</v>
      </c>
      <c r="G116" t="s">
        <v>49</v>
      </c>
      <c r="H116" s="10">
        <f>VLOOKUP(DataPoli[[#This Row],[Zorgprofielklassecode]],BepalendeZPK[],3,FALSE)</f>
        <v>0</v>
      </c>
      <c r="I116" s="19" t="str">
        <f>IFERROR(GETPIVOTDATA("Uitvoeringsdatum",Rekenblad!$A$3,"Uniek patient ID",DataPoli[[#This Row],[Uniek patient ID]],"Diagnosecode",DataPoli[[#This Row],[Diagnosecode]]),"")</f>
        <v/>
      </c>
      <c r="J116" s="27" t="str">
        <f>IF(DataPoli[[#This Row],[Datum bepalend]]="","Nee","Ja")</f>
        <v>Nee</v>
      </c>
      <c r="K116" s="10" t="str">
        <f>IF(DataPoli[[#This Row],[Uitvoeringsdatum]]&gt;DataPoli[[#This Row],[Datum bepalend]],"post","")</f>
        <v/>
      </c>
      <c r="L116" s="27" t="str">
        <f>TEXT(DataPoli[[#This Row],[Uitvoeringsdatum]],"ddd")</f>
        <v>do</v>
      </c>
      <c r="M116" s="27" t="str">
        <f>IFERROR(DataPoli[[#This Row],[Datum bepalend]]-DataPoli[[#This Row],[Uitvoeringsdatum]],"")</f>
        <v/>
      </c>
    </row>
    <row r="117" spans="1:13" x14ac:dyDescent="0.25">
      <c r="A117">
        <v>50</v>
      </c>
      <c r="B117">
        <v>1</v>
      </c>
      <c r="C117">
        <v>1</v>
      </c>
      <c r="D117">
        <v>190060</v>
      </c>
      <c r="E117" t="s">
        <v>55</v>
      </c>
      <c r="F117" s="15">
        <v>42394</v>
      </c>
      <c r="G117" t="s">
        <v>34</v>
      </c>
      <c r="H117" s="10">
        <f>VLOOKUP(DataPoli[[#This Row],[Zorgprofielklassecode]],BepalendeZPK[],3,FALSE)</f>
        <v>0</v>
      </c>
      <c r="I117" s="19">
        <f>IFERROR(GETPIVOTDATA("Uitvoeringsdatum",Rekenblad!$A$3,"Uniek patient ID",DataPoli[[#This Row],[Uniek patient ID]],"Diagnosecode",DataPoli[[#This Row],[Diagnosecode]]),"")</f>
        <v>42419</v>
      </c>
      <c r="J117" s="27" t="str">
        <f>IF(DataPoli[[#This Row],[Datum bepalend]]="","Nee","Ja")</f>
        <v>Ja</v>
      </c>
      <c r="K117" s="10" t="str">
        <f>IF(DataPoli[[#This Row],[Uitvoeringsdatum]]&gt;DataPoli[[#This Row],[Datum bepalend]],"post","")</f>
        <v/>
      </c>
      <c r="L117" s="27" t="str">
        <f>TEXT(DataPoli[[#This Row],[Uitvoeringsdatum]],"ddd")</f>
        <v>ma</v>
      </c>
      <c r="M117" s="27">
        <f>IFERROR(DataPoli[[#This Row],[Datum bepalend]]-DataPoli[[#This Row],[Uitvoeringsdatum]],"")</f>
        <v>25</v>
      </c>
    </row>
    <row r="118" spans="1:13" x14ac:dyDescent="0.25">
      <c r="A118">
        <v>50</v>
      </c>
      <c r="B118">
        <v>1</v>
      </c>
      <c r="C118">
        <v>1</v>
      </c>
      <c r="D118">
        <v>190013</v>
      </c>
      <c r="E118" t="s">
        <v>56</v>
      </c>
      <c r="F118" s="15">
        <v>42419</v>
      </c>
      <c r="G118" t="s">
        <v>36</v>
      </c>
      <c r="H118" s="10">
        <f>VLOOKUP(DataPoli[[#This Row],[Zorgprofielklassecode]],BepalendeZPK[],3,FALSE)</f>
        <v>0</v>
      </c>
      <c r="I118" s="19">
        <f>IFERROR(GETPIVOTDATA("Uitvoeringsdatum",Rekenblad!$A$3,"Uniek patient ID",DataPoli[[#This Row],[Uniek patient ID]],"Diagnosecode",DataPoli[[#This Row],[Diagnosecode]]),"")</f>
        <v>42419</v>
      </c>
      <c r="J118" s="27" t="str">
        <f>IF(DataPoli[[#This Row],[Datum bepalend]]="","Nee","Ja")</f>
        <v>Ja</v>
      </c>
      <c r="K118" s="10" t="str">
        <f>IF(DataPoli[[#This Row],[Uitvoeringsdatum]]&gt;DataPoli[[#This Row],[Datum bepalend]],"post","")</f>
        <v/>
      </c>
      <c r="L118" s="27" t="str">
        <f>TEXT(DataPoli[[#This Row],[Uitvoeringsdatum]],"ddd")</f>
        <v>vr</v>
      </c>
      <c r="M118" s="27">
        <f>IFERROR(DataPoli[[#This Row],[Datum bepalend]]-DataPoli[[#This Row],[Uitvoeringsdatum]],"")</f>
        <v>0</v>
      </c>
    </row>
    <row r="119" spans="1:13" x14ac:dyDescent="0.25">
      <c r="A119">
        <v>50</v>
      </c>
      <c r="B119">
        <v>1</v>
      </c>
      <c r="C119">
        <v>5</v>
      </c>
      <c r="D119">
        <v>30000</v>
      </c>
      <c r="E119" t="s">
        <v>54</v>
      </c>
      <c r="F119" s="15">
        <v>42419</v>
      </c>
      <c r="G119" t="s">
        <v>36</v>
      </c>
      <c r="H119" s="10">
        <f>VLOOKUP(DataPoli[[#This Row],[Zorgprofielklassecode]],BepalendeZPK[],3,FALSE)</f>
        <v>1</v>
      </c>
      <c r="I119" s="19">
        <f>IFERROR(GETPIVOTDATA("Uitvoeringsdatum",Rekenblad!$A$3,"Uniek patient ID",DataPoli[[#This Row],[Uniek patient ID]],"Diagnosecode",DataPoli[[#This Row],[Diagnosecode]]),"")</f>
        <v>42419</v>
      </c>
      <c r="J119" s="27" t="str">
        <f>IF(DataPoli[[#This Row],[Datum bepalend]]="","Nee","Ja")</f>
        <v>Ja</v>
      </c>
      <c r="K119" s="10" t="str">
        <f>IF(DataPoli[[#This Row],[Uitvoeringsdatum]]&gt;DataPoli[[#This Row],[Datum bepalend]],"post","")</f>
        <v/>
      </c>
      <c r="L119" s="27" t="str">
        <f>TEXT(DataPoli[[#This Row],[Uitvoeringsdatum]],"ddd")</f>
        <v>vr</v>
      </c>
      <c r="M119" s="27">
        <f>IFERROR(DataPoli[[#This Row],[Datum bepalend]]-DataPoli[[#This Row],[Uitvoeringsdatum]],"")</f>
        <v>0</v>
      </c>
    </row>
    <row r="120" spans="1:13" x14ac:dyDescent="0.25">
      <c r="A120">
        <v>50</v>
      </c>
      <c r="B120">
        <v>1</v>
      </c>
      <c r="C120">
        <v>1</v>
      </c>
      <c r="D120">
        <v>190013</v>
      </c>
      <c r="E120" t="s">
        <v>56</v>
      </c>
      <c r="F120" s="15">
        <v>42459</v>
      </c>
      <c r="G120" t="s">
        <v>36</v>
      </c>
      <c r="H120" s="10">
        <f>VLOOKUP(DataPoli[[#This Row],[Zorgprofielklassecode]],BepalendeZPK[],3,FALSE)</f>
        <v>0</v>
      </c>
      <c r="I120" s="19">
        <f>IFERROR(GETPIVOTDATA("Uitvoeringsdatum",Rekenblad!$A$3,"Uniek patient ID",DataPoli[[#This Row],[Uniek patient ID]],"Diagnosecode",DataPoli[[#This Row],[Diagnosecode]]),"")</f>
        <v>42419</v>
      </c>
      <c r="J120" s="27" t="str">
        <f>IF(DataPoli[[#This Row],[Datum bepalend]]="","Nee","Ja")</f>
        <v>Ja</v>
      </c>
      <c r="K120" s="10" t="str">
        <f>IF(DataPoli[[#This Row],[Uitvoeringsdatum]]&gt;DataPoli[[#This Row],[Datum bepalend]],"post","")</f>
        <v>post</v>
      </c>
      <c r="L120" s="27" t="str">
        <f>TEXT(DataPoli[[#This Row],[Uitvoeringsdatum]],"ddd")</f>
        <v>wo</v>
      </c>
      <c r="M120" s="27">
        <f>IFERROR(DataPoli[[#This Row],[Datum bepalend]]-DataPoli[[#This Row],[Uitvoeringsdatum]],"")</f>
        <v>-40</v>
      </c>
    </row>
    <row r="121" spans="1:13" x14ac:dyDescent="0.25">
      <c r="A121">
        <v>50</v>
      </c>
      <c r="B121">
        <v>1</v>
      </c>
      <c r="C121">
        <v>1</v>
      </c>
      <c r="D121">
        <v>190013</v>
      </c>
      <c r="E121" t="s">
        <v>56</v>
      </c>
      <c r="F121" s="15">
        <v>42548</v>
      </c>
      <c r="G121" t="s">
        <v>36</v>
      </c>
      <c r="H121" s="10">
        <f>VLOOKUP(DataPoli[[#This Row],[Zorgprofielklassecode]],BepalendeZPK[],3,FALSE)</f>
        <v>0</v>
      </c>
      <c r="I121" s="19">
        <f>IFERROR(GETPIVOTDATA("Uitvoeringsdatum",Rekenblad!$A$3,"Uniek patient ID",DataPoli[[#This Row],[Uniek patient ID]],"Diagnosecode",DataPoli[[#This Row],[Diagnosecode]]),"")</f>
        <v>42419</v>
      </c>
      <c r="J121" s="27" t="str">
        <f>IF(DataPoli[[#This Row],[Datum bepalend]]="","Nee","Ja")</f>
        <v>Ja</v>
      </c>
      <c r="K121" s="10" t="str">
        <f>IF(DataPoli[[#This Row],[Uitvoeringsdatum]]&gt;DataPoli[[#This Row],[Datum bepalend]],"post","")</f>
        <v>post</v>
      </c>
      <c r="L121" s="27" t="str">
        <f>TEXT(DataPoli[[#This Row],[Uitvoeringsdatum]],"ddd")</f>
        <v>ma</v>
      </c>
      <c r="M121" s="27">
        <f>IFERROR(DataPoli[[#This Row],[Datum bepalend]]-DataPoli[[#This Row],[Uitvoeringsdatum]],"")</f>
        <v>-129</v>
      </c>
    </row>
    <row r="122" spans="1:13" x14ac:dyDescent="0.25">
      <c r="A122">
        <v>50</v>
      </c>
      <c r="B122">
        <v>1</v>
      </c>
      <c r="C122">
        <v>1</v>
      </c>
      <c r="D122">
        <v>190013</v>
      </c>
      <c r="E122" t="s">
        <v>56</v>
      </c>
      <c r="F122" s="15">
        <v>42604</v>
      </c>
      <c r="G122" t="s">
        <v>36</v>
      </c>
      <c r="H122" s="10">
        <f>VLOOKUP(DataPoli[[#This Row],[Zorgprofielklassecode]],BepalendeZPK[],3,FALSE)</f>
        <v>0</v>
      </c>
      <c r="I122" s="19">
        <f>IFERROR(GETPIVOTDATA("Uitvoeringsdatum",Rekenblad!$A$3,"Uniek patient ID",DataPoli[[#This Row],[Uniek patient ID]],"Diagnosecode",DataPoli[[#This Row],[Diagnosecode]]),"")</f>
        <v>42419</v>
      </c>
      <c r="J122" s="27" t="str">
        <f>IF(DataPoli[[#This Row],[Datum bepalend]]="","Nee","Ja")</f>
        <v>Ja</v>
      </c>
      <c r="K122" s="10" t="str">
        <f>IF(DataPoli[[#This Row],[Uitvoeringsdatum]]&gt;DataPoli[[#This Row],[Datum bepalend]],"post","")</f>
        <v>post</v>
      </c>
      <c r="L122" s="27" t="str">
        <f>TEXT(DataPoli[[#This Row],[Uitvoeringsdatum]],"ddd")</f>
        <v>ma</v>
      </c>
      <c r="M122" s="27">
        <f>IFERROR(DataPoli[[#This Row],[Datum bepalend]]-DataPoli[[#This Row],[Uitvoeringsdatum]],"")</f>
        <v>-185</v>
      </c>
    </row>
    <row r="123" spans="1:13" x14ac:dyDescent="0.25">
      <c r="A123">
        <v>50</v>
      </c>
      <c r="B123">
        <v>1</v>
      </c>
      <c r="C123">
        <v>5</v>
      </c>
      <c r="D123">
        <v>30000</v>
      </c>
      <c r="E123" t="s">
        <v>54</v>
      </c>
      <c r="F123" s="15">
        <v>42671</v>
      </c>
      <c r="G123" t="s">
        <v>36</v>
      </c>
      <c r="H123" s="10">
        <f>VLOOKUP(DataPoli[[#This Row],[Zorgprofielklassecode]],BepalendeZPK[],3,FALSE)</f>
        <v>1</v>
      </c>
      <c r="I123" s="19">
        <f>IFERROR(GETPIVOTDATA("Uitvoeringsdatum",Rekenblad!$A$3,"Uniek patient ID",DataPoli[[#This Row],[Uniek patient ID]],"Diagnosecode",DataPoli[[#This Row],[Diagnosecode]]),"")</f>
        <v>42419</v>
      </c>
      <c r="J123" s="27" t="str">
        <f>IF(DataPoli[[#This Row],[Datum bepalend]]="","Nee","Ja")</f>
        <v>Ja</v>
      </c>
      <c r="K123" s="10" t="str">
        <f>IF(DataPoli[[#This Row],[Uitvoeringsdatum]]&gt;DataPoli[[#This Row],[Datum bepalend]],"post","")</f>
        <v>post</v>
      </c>
      <c r="L123" s="27" t="str">
        <f>TEXT(DataPoli[[#This Row],[Uitvoeringsdatum]],"ddd")</f>
        <v>vr</v>
      </c>
      <c r="M123" s="27">
        <f>IFERROR(DataPoli[[#This Row],[Datum bepalend]]-DataPoli[[#This Row],[Uitvoeringsdatum]],"")</f>
        <v>-252</v>
      </c>
    </row>
    <row r="124" spans="1:13" x14ac:dyDescent="0.25">
      <c r="A124">
        <v>50</v>
      </c>
      <c r="B124">
        <v>1</v>
      </c>
      <c r="C124">
        <v>1</v>
      </c>
      <c r="D124">
        <v>190013</v>
      </c>
      <c r="E124" t="s">
        <v>56</v>
      </c>
      <c r="F124" s="15">
        <v>42718</v>
      </c>
      <c r="G124" t="s">
        <v>36</v>
      </c>
      <c r="H124" s="10">
        <f>VLOOKUP(DataPoli[[#This Row],[Zorgprofielklassecode]],BepalendeZPK[],3,FALSE)</f>
        <v>0</v>
      </c>
      <c r="I124" s="19">
        <f>IFERROR(GETPIVOTDATA("Uitvoeringsdatum",Rekenblad!$A$3,"Uniek patient ID",DataPoli[[#This Row],[Uniek patient ID]],"Diagnosecode",DataPoli[[#This Row],[Diagnosecode]]),"")</f>
        <v>42419</v>
      </c>
      <c r="J124" s="27" t="str">
        <f>IF(DataPoli[[#This Row],[Datum bepalend]]="","Nee","Ja")</f>
        <v>Ja</v>
      </c>
      <c r="K124" s="10" t="str">
        <f>IF(DataPoli[[#This Row],[Uitvoeringsdatum]]&gt;DataPoli[[#This Row],[Datum bepalend]],"post","")</f>
        <v>post</v>
      </c>
      <c r="L124" s="27" t="str">
        <f>TEXT(DataPoli[[#This Row],[Uitvoeringsdatum]],"ddd")</f>
        <v>wo</v>
      </c>
      <c r="M124" s="27">
        <f>IFERROR(DataPoli[[#This Row],[Datum bepalend]]-DataPoli[[#This Row],[Uitvoeringsdatum]],"")</f>
        <v>-299</v>
      </c>
    </row>
    <row r="125" spans="1:13" x14ac:dyDescent="0.25">
      <c r="A125">
        <v>51</v>
      </c>
      <c r="B125">
        <v>1</v>
      </c>
      <c r="C125">
        <v>1</v>
      </c>
      <c r="D125">
        <v>190060</v>
      </c>
      <c r="E125" t="s">
        <v>55</v>
      </c>
      <c r="F125" s="15">
        <v>42597</v>
      </c>
      <c r="G125" t="s">
        <v>36</v>
      </c>
      <c r="H125" s="10">
        <f>VLOOKUP(DataPoli[[#This Row],[Zorgprofielklassecode]],BepalendeZPK[],3,FALSE)</f>
        <v>0</v>
      </c>
      <c r="I125" s="19">
        <f>IFERROR(GETPIVOTDATA("Uitvoeringsdatum",Rekenblad!$A$3,"Uniek patient ID",DataPoli[[#This Row],[Uniek patient ID]],"Diagnosecode",DataPoli[[#This Row],[Diagnosecode]]),"")</f>
        <v>42614</v>
      </c>
      <c r="J125" s="27" t="str">
        <f>IF(DataPoli[[#This Row],[Datum bepalend]]="","Nee","Ja")</f>
        <v>Ja</v>
      </c>
      <c r="K125" s="10" t="str">
        <f>IF(DataPoli[[#This Row],[Uitvoeringsdatum]]&gt;DataPoli[[#This Row],[Datum bepalend]],"post","")</f>
        <v/>
      </c>
      <c r="L125" s="27" t="str">
        <f>TEXT(DataPoli[[#This Row],[Uitvoeringsdatum]],"ddd")</f>
        <v>ma</v>
      </c>
      <c r="M125" s="27">
        <f>IFERROR(DataPoli[[#This Row],[Datum bepalend]]-DataPoli[[#This Row],[Uitvoeringsdatum]],"")</f>
        <v>17</v>
      </c>
    </row>
    <row r="126" spans="1:13" x14ac:dyDescent="0.25">
      <c r="A126">
        <v>51</v>
      </c>
      <c r="B126">
        <v>1</v>
      </c>
      <c r="C126">
        <v>1</v>
      </c>
      <c r="D126">
        <v>190013</v>
      </c>
      <c r="E126" t="s">
        <v>56</v>
      </c>
      <c r="F126" s="15">
        <v>42614</v>
      </c>
      <c r="G126" t="s">
        <v>36</v>
      </c>
      <c r="H126" s="10">
        <f>VLOOKUP(DataPoli[[#This Row],[Zorgprofielklassecode]],BepalendeZPK[],3,FALSE)</f>
        <v>0</v>
      </c>
      <c r="I126" s="19">
        <f>IFERROR(GETPIVOTDATA("Uitvoeringsdatum",Rekenblad!$A$3,"Uniek patient ID",DataPoli[[#This Row],[Uniek patient ID]],"Diagnosecode",DataPoli[[#This Row],[Diagnosecode]]),"")</f>
        <v>42614</v>
      </c>
      <c r="J126" s="27" t="str">
        <f>IF(DataPoli[[#This Row],[Datum bepalend]]="","Nee","Ja")</f>
        <v>Ja</v>
      </c>
      <c r="K126" s="10" t="str">
        <f>IF(DataPoli[[#This Row],[Uitvoeringsdatum]]&gt;DataPoli[[#This Row],[Datum bepalend]],"post","")</f>
        <v/>
      </c>
      <c r="L126" s="27" t="str">
        <f>TEXT(DataPoli[[#This Row],[Uitvoeringsdatum]],"ddd")</f>
        <v>do</v>
      </c>
      <c r="M126" s="27">
        <f>IFERROR(DataPoli[[#This Row],[Datum bepalend]]-DataPoli[[#This Row],[Uitvoeringsdatum]],"")</f>
        <v>0</v>
      </c>
    </row>
    <row r="127" spans="1:13" x14ac:dyDescent="0.25">
      <c r="A127">
        <v>51</v>
      </c>
      <c r="B127">
        <v>1</v>
      </c>
      <c r="C127">
        <v>5</v>
      </c>
      <c r="D127">
        <v>30000</v>
      </c>
      <c r="E127" t="s">
        <v>54</v>
      </c>
      <c r="F127" s="15">
        <v>42614</v>
      </c>
      <c r="G127" t="s">
        <v>36</v>
      </c>
      <c r="H127" s="10">
        <f>VLOOKUP(DataPoli[[#This Row],[Zorgprofielklassecode]],BepalendeZPK[],3,FALSE)</f>
        <v>1</v>
      </c>
      <c r="I127" s="19">
        <f>IFERROR(GETPIVOTDATA("Uitvoeringsdatum",Rekenblad!$A$3,"Uniek patient ID",DataPoli[[#This Row],[Uniek patient ID]],"Diagnosecode",DataPoli[[#This Row],[Diagnosecode]]),"")</f>
        <v>42614</v>
      </c>
      <c r="J127" s="27" t="str">
        <f>IF(DataPoli[[#This Row],[Datum bepalend]]="","Nee","Ja")</f>
        <v>Ja</v>
      </c>
      <c r="K127" s="10" t="str">
        <f>IF(DataPoli[[#This Row],[Uitvoeringsdatum]]&gt;DataPoli[[#This Row],[Datum bepalend]],"post","")</f>
        <v/>
      </c>
      <c r="L127" s="27" t="str">
        <f>TEXT(DataPoli[[#This Row],[Uitvoeringsdatum]],"ddd")</f>
        <v>do</v>
      </c>
      <c r="M127" s="27">
        <f>IFERROR(DataPoli[[#This Row],[Datum bepalend]]-DataPoli[[#This Row],[Uitvoeringsdatum]],"")</f>
        <v>0</v>
      </c>
    </row>
    <row r="128" spans="1:13" x14ac:dyDescent="0.25">
      <c r="A128">
        <v>51</v>
      </c>
      <c r="B128">
        <v>1</v>
      </c>
      <c r="C128">
        <v>1</v>
      </c>
      <c r="D128">
        <v>190013</v>
      </c>
      <c r="E128" t="s">
        <v>56</v>
      </c>
      <c r="F128" s="15">
        <v>42657</v>
      </c>
      <c r="G128" t="s">
        <v>38</v>
      </c>
      <c r="H128" s="10">
        <f>VLOOKUP(DataPoli[[#This Row],[Zorgprofielklassecode]],BepalendeZPK[],3,FALSE)</f>
        <v>0</v>
      </c>
      <c r="I128" s="19">
        <f>IFERROR(GETPIVOTDATA("Uitvoeringsdatum",Rekenblad!$A$3,"Uniek patient ID",DataPoli[[#This Row],[Uniek patient ID]],"Diagnosecode",DataPoli[[#This Row],[Diagnosecode]]),"")</f>
        <v>42614</v>
      </c>
      <c r="J128" s="27" t="str">
        <f>IF(DataPoli[[#This Row],[Datum bepalend]]="","Nee","Ja")</f>
        <v>Ja</v>
      </c>
      <c r="K128" s="10" t="str">
        <f>IF(DataPoli[[#This Row],[Uitvoeringsdatum]]&gt;DataPoli[[#This Row],[Datum bepalend]],"post","")</f>
        <v>post</v>
      </c>
      <c r="L128" s="27" t="str">
        <f>TEXT(DataPoli[[#This Row],[Uitvoeringsdatum]],"ddd")</f>
        <v>vr</v>
      </c>
      <c r="M128" s="27">
        <f>IFERROR(DataPoli[[#This Row],[Datum bepalend]]-DataPoli[[#This Row],[Uitvoeringsdatum]],"")</f>
        <v>-43</v>
      </c>
    </row>
    <row r="129" spans="1:13" x14ac:dyDescent="0.25">
      <c r="A129">
        <v>51</v>
      </c>
      <c r="B129">
        <v>1</v>
      </c>
      <c r="C129">
        <v>5</v>
      </c>
      <c r="D129">
        <v>30000</v>
      </c>
      <c r="E129" t="s">
        <v>54</v>
      </c>
      <c r="F129" s="15">
        <v>42657</v>
      </c>
      <c r="G129" t="s">
        <v>38</v>
      </c>
      <c r="H129" s="10">
        <f>VLOOKUP(DataPoli[[#This Row],[Zorgprofielklassecode]],BepalendeZPK[],3,FALSE)</f>
        <v>1</v>
      </c>
      <c r="I129" s="19">
        <f>IFERROR(GETPIVOTDATA("Uitvoeringsdatum",Rekenblad!$A$3,"Uniek patient ID",DataPoli[[#This Row],[Uniek patient ID]],"Diagnosecode",DataPoli[[#This Row],[Diagnosecode]]),"")</f>
        <v>42614</v>
      </c>
      <c r="J129" s="27" t="str">
        <f>IF(DataPoli[[#This Row],[Datum bepalend]]="","Nee","Ja")</f>
        <v>Ja</v>
      </c>
      <c r="K129" s="10" t="str">
        <f>IF(DataPoli[[#This Row],[Uitvoeringsdatum]]&gt;DataPoli[[#This Row],[Datum bepalend]],"post","")</f>
        <v>post</v>
      </c>
      <c r="L129" s="27" t="str">
        <f>TEXT(DataPoli[[#This Row],[Uitvoeringsdatum]],"ddd")</f>
        <v>vr</v>
      </c>
      <c r="M129" s="27">
        <f>IFERROR(DataPoli[[#This Row],[Datum bepalend]]-DataPoli[[#This Row],[Uitvoeringsdatum]],"")</f>
        <v>-43</v>
      </c>
    </row>
    <row r="130" spans="1:13" x14ac:dyDescent="0.25">
      <c r="A130">
        <v>51</v>
      </c>
      <c r="B130">
        <v>1</v>
      </c>
      <c r="C130">
        <v>1</v>
      </c>
      <c r="D130">
        <v>190013</v>
      </c>
      <c r="E130" t="s">
        <v>56</v>
      </c>
      <c r="F130" s="15">
        <v>42697</v>
      </c>
      <c r="G130" t="s">
        <v>38</v>
      </c>
      <c r="H130" s="10">
        <f>VLOOKUP(DataPoli[[#This Row],[Zorgprofielklassecode]],BepalendeZPK[],3,FALSE)</f>
        <v>0</v>
      </c>
      <c r="I130" s="19">
        <f>IFERROR(GETPIVOTDATA("Uitvoeringsdatum",Rekenblad!$A$3,"Uniek patient ID",DataPoli[[#This Row],[Uniek patient ID]],"Diagnosecode",DataPoli[[#This Row],[Diagnosecode]]),"")</f>
        <v>42614</v>
      </c>
      <c r="J130" s="27" t="str">
        <f>IF(DataPoli[[#This Row],[Datum bepalend]]="","Nee","Ja")</f>
        <v>Ja</v>
      </c>
      <c r="K130" s="10" t="str">
        <f>IF(DataPoli[[#This Row],[Uitvoeringsdatum]]&gt;DataPoli[[#This Row],[Datum bepalend]],"post","")</f>
        <v>post</v>
      </c>
      <c r="L130" s="27" t="str">
        <f>TEXT(DataPoli[[#This Row],[Uitvoeringsdatum]],"ddd")</f>
        <v>wo</v>
      </c>
      <c r="M130" s="27">
        <f>IFERROR(DataPoli[[#This Row],[Datum bepalend]]-DataPoli[[#This Row],[Uitvoeringsdatum]],"")</f>
        <v>-83</v>
      </c>
    </row>
    <row r="131" spans="1:13" x14ac:dyDescent="0.25">
      <c r="A131">
        <v>52</v>
      </c>
      <c r="B131">
        <v>1</v>
      </c>
      <c r="C131">
        <v>1</v>
      </c>
      <c r="D131">
        <v>190013</v>
      </c>
      <c r="E131" t="s">
        <v>56</v>
      </c>
      <c r="F131" s="15">
        <v>42394</v>
      </c>
      <c r="G131" t="s">
        <v>47</v>
      </c>
      <c r="H131" s="10">
        <f>VLOOKUP(DataPoli[[#This Row],[Zorgprofielklassecode]],BepalendeZPK[],3,FALSE)</f>
        <v>0</v>
      </c>
      <c r="I131" s="19">
        <f>IFERROR(GETPIVOTDATA("Uitvoeringsdatum",Rekenblad!$A$3,"Uniek patient ID",DataPoli[[#This Row],[Uniek patient ID]],"Diagnosecode",DataPoli[[#This Row],[Diagnosecode]]),"")</f>
        <v>42507</v>
      </c>
      <c r="J131" s="27" t="str">
        <f>IF(DataPoli[[#This Row],[Datum bepalend]]="","Nee","Ja")</f>
        <v>Ja</v>
      </c>
      <c r="K131" s="10" t="str">
        <f>IF(DataPoli[[#This Row],[Uitvoeringsdatum]]&gt;DataPoli[[#This Row],[Datum bepalend]],"post","")</f>
        <v/>
      </c>
      <c r="L131" s="27" t="str">
        <f>TEXT(DataPoli[[#This Row],[Uitvoeringsdatum]],"ddd")</f>
        <v>ma</v>
      </c>
      <c r="M131" s="27">
        <f>IFERROR(DataPoli[[#This Row],[Datum bepalend]]-DataPoli[[#This Row],[Uitvoeringsdatum]],"")</f>
        <v>113</v>
      </c>
    </row>
    <row r="132" spans="1:13" x14ac:dyDescent="0.25">
      <c r="A132">
        <v>52</v>
      </c>
      <c r="B132">
        <v>1</v>
      </c>
      <c r="C132">
        <v>5</v>
      </c>
      <c r="D132">
        <v>30000</v>
      </c>
      <c r="E132" t="s">
        <v>54</v>
      </c>
      <c r="F132" s="15">
        <v>42507</v>
      </c>
      <c r="G132" t="s">
        <v>47</v>
      </c>
      <c r="H132" s="10">
        <f>VLOOKUP(DataPoli[[#This Row],[Zorgprofielklassecode]],BepalendeZPK[],3,FALSE)</f>
        <v>1</v>
      </c>
      <c r="I132" s="19">
        <f>IFERROR(GETPIVOTDATA("Uitvoeringsdatum",Rekenblad!$A$3,"Uniek patient ID",DataPoli[[#This Row],[Uniek patient ID]],"Diagnosecode",DataPoli[[#This Row],[Diagnosecode]]),"")</f>
        <v>42507</v>
      </c>
      <c r="J132" s="27" t="str">
        <f>IF(DataPoli[[#This Row],[Datum bepalend]]="","Nee","Ja")</f>
        <v>Ja</v>
      </c>
      <c r="K132" s="10" t="str">
        <f>IF(DataPoli[[#This Row],[Uitvoeringsdatum]]&gt;DataPoli[[#This Row],[Datum bepalend]],"post","")</f>
        <v/>
      </c>
      <c r="L132" s="27" t="str">
        <f>TEXT(DataPoli[[#This Row],[Uitvoeringsdatum]],"ddd")</f>
        <v>di</v>
      </c>
      <c r="M132" s="27">
        <f>IFERROR(DataPoli[[#This Row],[Datum bepalend]]-DataPoli[[#This Row],[Uitvoeringsdatum]],"")</f>
        <v>0</v>
      </c>
    </row>
    <row r="133" spans="1:13" x14ac:dyDescent="0.25">
      <c r="A133">
        <v>52</v>
      </c>
      <c r="B133">
        <v>1</v>
      </c>
      <c r="C133">
        <v>5</v>
      </c>
      <c r="D133">
        <v>30000</v>
      </c>
      <c r="E133" t="s">
        <v>54</v>
      </c>
      <c r="F133" s="15">
        <v>42507</v>
      </c>
      <c r="G133" t="s">
        <v>47</v>
      </c>
      <c r="H133" s="10">
        <f>VLOOKUP(DataPoli[[#This Row],[Zorgprofielklassecode]],BepalendeZPK[],3,FALSE)</f>
        <v>1</v>
      </c>
      <c r="I133" s="19">
        <f>IFERROR(GETPIVOTDATA("Uitvoeringsdatum",Rekenblad!$A$3,"Uniek patient ID",DataPoli[[#This Row],[Uniek patient ID]],"Diagnosecode",DataPoli[[#This Row],[Diagnosecode]]),"")</f>
        <v>42507</v>
      </c>
      <c r="J133" s="27" t="str">
        <f>IF(DataPoli[[#This Row],[Datum bepalend]]="","Nee","Ja")</f>
        <v>Ja</v>
      </c>
      <c r="K133" s="10" t="str">
        <f>IF(DataPoli[[#This Row],[Uitvoeringsdatum]]&gt;DataPoli[[#This Row],[Datum bepalend]],"post","")</f>
        <v/>
      </c>
      <c r="L133" s="27" t="str">
        <f>TEXT(DataPoli[[#This Row],[Uitvoeringsdatum]],"ddd")</f>
        <v>di</v>
      </c>
      <c r="M133" s="27">
        <f>IFERROR(DataPoli[[#This Row],[Datum bepalend]]-DataPoli[[#This Row],[Uitvoeringsdatum]],"")</f>
        <v>0</v>
      </c>
    </row>
    <row r="134" spans="1:13" x14ac:dyDescent="0.25">
      <c r="A134">
        <v>53</v>
      </c>
      <c r="B134">
        <v>1</v>
      </c>
      <c r="C134">
        <v>1</v>
      </c>
      <c r="D134">
        <v>190013</v>
      </c>
      <c r="E134" t="s">
        <v>56</v>
      </c>
      <c r="F134" s="15">
        <v>42734</v>
      </c>
      <c r="G134" t="s">
        <v>45</v>
      </c>
      <c r="H134" s="10">
        <f>VLOOKUP(DataPoli[[#This Row],[Zorgprofielklassecode]],BepalendeZPK[],3,FALSE)</f>
        <v>0</v>
      </c>
      <c r="I134" s="19" t="str">
        <f>IFERROR(GETPIVOTDATA("Uitvoeringsdatum",Rekenblad!$A$3,"Uniek patient ID",DataPoli[[#This Row],[Uniek patient ID]],"Diagnosecode",DataPoli[[#This Row],[Diagnosecode]]),"")</f>
        <v/>
      </c>
      <c r="J134" s="27" t="str">
        <f>IF(DataPoli[[#This Row],[Datum bepalend]]="","Nee","Ja")</f>
        <v>Nee</v>
      </c>
      <c r="K134" s="10" t="str">
        <f>IF(DataPoli[[#This Row],[Uitvoeringsdatum]]&gt;DataPoli[[#This Row],[Datum bepalend]],"post","")</f>
        <v/>
      </c>
      <c r="L134" s="27" t="str">
        <f>TEXT(DataPoli[[#This Row],[Uitvoeringsdatum]],"ddd")</f>
        <v>vr</v>
      </c>
      <c r="M134" s="27" t="str">
        <f>IFERROR(DataPoli[[#This Row],[Datum bepalend]]-DataPoli[[#This Row],[Uitvoeringsdatum]],"")</f>
        <v/>
      </c>
    </row>
    <row r="135" spans="1:13" x14ac:dyDescent="0.25">
      <c r="A135">
        <v>54</v>
      </c>
      <c r="B135">
        <v>1</v>
      </c>
      <c r="C135">
        <v>1</v>
      </c>
      <c r="D135">
        <v>190013</v>
      </c>
      <c r="E135" t="s">
        <v>56</v>
      </c>
      <c r="F135" s="15">
        <v>42650</v>
      </c>
      <c r="G135" t="s">
        <v>45</v>
      </c>
      <c r="H135" s="10">
        <f>VLOOKUP(DataPoli[[#This Row],[Zorgprofielklassecode]],BepalendeZPK[],3,FALSE)</f>
        <v>0</v>
      </c>
      <c r="I135" s="19" t="str">
        <f>IFERROR(GETPIVOTDATA("Uitvoeringsdatum",Rekenblad!$A$3,"Uniek patient ID",DataPoli[[#This Row],[Uniek patient ID]],"Diagnosecode",DataPoli[[#This Row],[Diagnosecode]]),"")</f>
        <v/>
      </c>
      <c r="J135" s="27" t="str">
        <f>IF(DataPoli[[#This Row],[Datum bepalend]]="","Nee","Ja")</f>
        <v>Nee</v>
      </c>
      <c r="K135" s="10" t="str">
        <f>IF(DataPoli[[#This Row],[Uitvoeringsdatum]]&gt;DataPoli[[#This Row],[Datum bepalend]],"post","")</f>
        <v/>
      </c>
      <c r="L135" s="27" t="str">
        <f>TEXT(DataPoli[[#This Row],[Uitvoeringsdatum]],"ddd")</f>
        <v>vr</v>
      </c>
      <c r="M135" s="27" t="str">
        <f>IFERROR(DataPoli[[#This Row],[Datum bepalend]]-DataPoli[[#This Row],[Uitvoeringsdatum]],"")</f>
        <v/>
      </c>
    </row>
    <row r="136" spans="1:13" x14ac:dyDescent="0.25">
      <c r="A136">
        <v>55</v>
      </c>
      <c r="B136">
        <v>1</v>
      </c>
      <c r="C136">
        <v>1</v>
      </c>
      <c r="D136">
        <v>190060</v>
      </c>
      <c r="E136" t="s">
        <v>55</v>
      </c>
      <c r="F136" s="15">
        <v>42478</v>
      </c>
      <c r="G136" t="s">
        <v>37</v>
      </c>
      <c r="H136" s="10">
        <f>VLOOKUP(DataPoli[[#This Row],[Zorgprofielklassecode]],BepalendeZPK[],3,FALSE)</f>
        <v>0</v>
      </c>
      <c r="I136" s="19">
        <f>IFERROR(GETPIVOTDATA("Uitvoeringsdatum",Rekenblad!$A$3,"Uniek patient ID",DataPoli[[#This Row],[Uniek patient ID]],"Diagnosecode",DataPoli[[#This Row],[Diagnosecode]]),"")</f>
        <v>42685</v>
      </c>
      <c r="J136" s="27" t="str">
        <f>IF(DataPoli[[#This Row],[Datum bepalend]]="","Nee","Ja")</f>
        <v>Ja</v>
      </c>
      <c r="K136" s="10" t="str">
        <f>IF(DataPoli[[#This Row],[Uitvoeringsdatum]]&gt;DataPoli[[#This Row],[Datum bepalend]],"post","")</f>
        <v/>
      </c>
      <c r="L136" s="27" t="str">
        <f>TEXT(DataPoli[[#This Row],[Uitvoeringsdatum]],"ddd")</f>
        <v>ma</v>
      </c>
      <c r="M136" s="27">
        <f>IFERROR(DataPoli[[#This Row],[Datum bepalend]]-DataPoli[[#This Row],[Uitvoeringsdatum]],"")</f>
        <v>207</v>
      </c>
    </row>
    <row r="137" spans="1:13" x14ac:dyDescent="0.25">
      <c r="A137">
        <v>55</v>
      </c>
      <c r="B137">
        <v>1</v>
      </c>
      <c r="C137">
        <v>1</v>
      </c>
      <c r="D137">
        <v>190013</v>
      </c>
      <c r="E137" t="s">
        <v>56</v>
      </c>
      <c r="F137" s="15">
        <v>42685</v>
      </c>
      <c r="G137" t="s">
        <v>40</v>
      </c>
      <c r="H137" s="10">
        <f>VLOOKUP(DataPoli[[#This Row],[Zorgprofielklassecode]],BepalendeZPK[],3,FALSE)</f>
        <v>0</v>
      </c>
      <c r="I137" s="19">
        <f>IFERROR(GETPIVOTDATA("Uitvoeringsdatum",Rekenblad!$A$3,"Uniek patient ID",DataPoli[[#This Row],[Uniek patient ID]],"Diagnosecode",DataPoli[[#This Row],[Diagnosecode]]),"")</f>
        <v>42685</v>
      </c>
      <c r="J137" s="27" t="str">
        <f>IF(DataPoli[[#This Row],[Datum bepalend]]="","Nee","Ja")</f>
        <v>Ja</v>
      </c>
      <c r="K137" s="10" t="str">
        <f>IF(DataPoli[[#This Row],[Uitvoeringsdatum]]&gt;DataPoli[[#This Row],[Datum bepalend]],"post","")</f>
        <v/>
      </c>
      <c r="L137" s="27" t="str">
        <f>TEXT(DataPoli[[#This Row],[Uitvoeringsdatum]],"ddd")</f>
        <v>vr</v>
      </c>
      <c r="M137" s="27">
        <f>IFERROR(DataPoli[[#This Row],[Datum bepalend]]-DataPoli[[#This Row],[Uitvoeringsdatum]],"")</f>
        <v>0</v>
      </c>
    </row>
    <row r="138" spans="1:13" x14ac:dyDescent="0.25">
      <c r="A138">
        <v>55</v>
      </c>
      <c r="B138">
        <v>1</v>
      </c>
      <c r="C138">
        <v>5</v>
      </c>
      <c r="D138">
        <v>30000</v>
      </c>
      <c r="E138" t="s">
        <v>54</v>
      </c>
      <c r="F138" s="15">
        <v>42685</v>
      </c>
      <c r="G138" t="s">
        <v>40</v>
      </c>
      <c r="H138" s="10">
        <f>VLOOKUP(DataPoli[[#This Row],[Zorgprofielklassecode]],BepalendeZPK[],3,FALSE)</f>
        <v>1</v>
      </c>
      <c r="I138" s="19">
        <f>IFERROR(GETPIVOTDATA("Uitvoeringsdatum",Rekenblad!$A$3,"Uniek patient ID",DataPoli[[#This Row],[Uniek patient ID]],"Diagnosecode",DataPoli[[#This Row],[Diagnosecode]]),"")</f>
        <v>42685</v>
      </c>
      <c r="J138" s="27" t="str">
        <f>IF(DataPoli[[#This Row],[Datum bepalend]]="","Nee","Ja")</f>
        <v>Ja</v>
      </c>
      <c r="K138" s="10" t="str">
        <f>IF(DataPoli[[#This Row],[Uitvoeringsdatum]]&gt;DataPoli[[#This Row],[Datum bepalend]],"post","")</f>
        <v/>
      </c>
      <c r="L138" s="27" t="str">
        <f>TEXT(DataPoli[[#This Row],[Uitvoeringsdatum]],"ddd")</f>
        <v>vr</v>
      </c>
      <c r="M138" s="27">
        <f>IFERROR(DataPoli[[#This Row],[Datum bepalend]]-DataPoli[[#This Row],[Uitvoeringsdatum]],"")</f>
        <v>0</v>
      </c>
    </row>
    <row r="139" spans="1:13" x14ac:dyDescent="0.25">
      <c r="A139">
        <v>56</v>
      </c>
      <c r="B139">
        <v>1</v>
      </c>
      <c r="C139">
        <v>1</v>
      </c>
      <c r="D139">
        <v>190060</v>
      </c>
      <c r="E139" t="s">
        <v>55</v>
      </c>
      <c r="F139" s="15">
        <v>42601</v>
      </c>
      <c r="G139" t="s">
        <v>38</v>
      </c>
      <c r="H139" s="10">
        <f>VLOOKUP(DataPoli[[#This Row],[Zorgprofielklassecode]],BepalendeZPK[],3,FALSE)</f>
        <v>0</v>
      </c>
      <c r="I139" s="19" t="str">
        <f>IFERROR(GETPIVOTDATA("Uitvoeringsdatum",Rekenblad!$A$3,"Uniek patient ID",DataPoli[[#This Row],[Uniek patient ID]],"Diagnosecode",DataPoli[[#This Row],[Diagnosecode]]),"")</f>
        <v/>
      </c>
      <c r="J139" s="27" t="str">
        <f>IF(DataPoli[[#This Row],[Datum bepalend]]="","Nee","Ja")</f>
        <v>Nee</v>
      </c>
      <c r="K139" s="10" t="str">
        <f>IF(DataPoli[[#This Row],[Uitvoeringsdatum]]&gt;DataPoli[[#This Row],[Datum bepalend]],"post","")</f>
        <v/>
      </c>
      <c r="L139" s="27" t="str">
        <f>TEXT(DataPoli[[#This Row],[Uitvoeringsdatum]],"ddd")</f>
        <v>vr</v>
      </c>
      <c r="M139" s="27" t="str">
        <f>IFERROR(DataPoli[[#This Row],[Datum bepalend]]-DataPoli[[#This Row],[Uitvoeringsdatum]],"")</f>
        <v/>
      </c>
    </row>
    <row r="140" spans="1:13" x14ac:dyDescent="0.25">
      <c r="A140">
        <v>58</v>
      </c>
      <c r="B140">
        <v>1</v>
      </c>
      <c r="C140">
        <v>1</v>
      </c>
      <c r="D140">
        <v>190013</v>
      </c>
      <c r="E140" t="s">
        <v>56</v>
      </c>
      <c r="F140" s="15">
        <v>42415</v>
      </c>
      <c r="G140" t="s">
        <v>45</v>
      </c>
      <c r="H140" s="10">
        <f>VLOOKUP(DataPoli[[#This Row],[Zorgprofielklassecode]],BepalendeZPK[],3,FALSE)</f>
        <v>0</v>
      </c>
      <c r="I140" s="19" t="str">
        <f>IFERROR(GETPIVOTDATA("Uitvoeringsdatum",Rekenblad!$A$3,"Uniek patient ID",DataPoli[[#This Row],[Uniek patient ID]],"Diagnosecode",DataPoli[[#This Row],[Diagnosecode]]),"")</f>
        <v/>
      </c>
      <c r="J140" s="27" t="str">
        <f>IF(DataPoli[[#This Row],[Datum bepalend]]="","Nee","Ja")</f>
        <v>Nee</v>
      </c>
      <c r="K140" s="10" t="str">
        <f>IF(DataPoli[[#This Row],[Uitvoeringsdatum]]&gt;DataPoli[[#This Row],[Datum bepalend]],"post","")</f>
        <v/>
      </c>
      <c r="L140" s="27" t="str">
        <f>TEXT(DataPoli[[#This Row],[Uitvoeringsdatum]],"ddd")</f>
        <v>ma</v>
      </c>
      <c r="M140" s="27" t="str">
        <f>IFERROR(DataPoli[[#This Row],[Datum bepalend]]-DataPoli[[#This Row],[Uitvoeringsdatum]],"")</f>
        <v/>
      </c>
    </row>
    <row r="141" spans="1:13" x14ac:dyDescent="0.25">
      <c r="A141">
        <v>59</v>
      </c>
      <c r="B141">
        <v>1</v>
      </c>
      <c r="C141">
        <v>1</v>
      </c>
      <c r="D141">
        <v>190013</v>
      </c>
      <c r="E141" t="s">
        <v>56</v>
      </c>
      <c r="F141" s="15">
        <v>42690</v>
      </c>
      <c r="G141" t="s">
        <v>45</v>
      </c>
      <c r="H141" s="10">
        <f>VLOOKUP(DataPoli[[#This Row],[Zorgprofielklassecode]],BepalendeZPK[],3,FALSE)</f>
        <v>0</v>
      </c>
      <c r="I141" s="19" t="str">
        <f>IFERROR(GETPIVOTDATA("Uitvoeringsdatum",Rekenblad!$A$3,"Uniek patient ID",DataPoli[[#This Row],[Uniek patient ID]],"Diagnosecode",DataPoli[[#This Row],[Diagnosecode]]),"")</f>
        <v/>
      </c>
      <c r="J141" s="27" t="str">
        <f>IF(DataPoli[[#This Row],[Datum bepalend]]="","Nee","Ja")</f>
        <v>Nee</v>
      </c>
      <c r="K141" s="10" t="str">
        <f>IF(DataPoli[[#This Row],[Uitvoeringsdatum]]&gt;DataPoli[[#This Row],[Datum bepalend]],"post","")</f>
        <v/>
      </c>
      <c r="L141" s="27" t="str">
        <f>TEXT(DataPoli[[#This Row],[Uitvoeringsdatum]],"ddd")</f>
        <v>wo</v>
      </c>
      <c r="M141" s="27" t="str">
        <f>IFERROR(DataPoli[[#This Row],[Datum bepalend]]-DataPoli[[#This Row],[Uitvoeringsdatum]],"")</f>
        <v/>
      </c>
    </row>
    <row r="142" spans="1:13" x14ac:dyDescent="0.25">
      <c r="A142">
        <v>60</v>
      </c>
      <c r="B142">
        <v>1</v>
      </c>
      <c r="C142">
        <v>1</v>
      </c>
      <c r="D142">
        <v>190013</v>
      </c>
      <c r="E142" t="s">
        <v>56</v>
      </c>
      <c r="F142" s="15">
        <v>42384</v>
      </c>
      <c r="G142" t="s">
        <v>36</v>
      </c>
      <c r="H142" s="10">
        <f>VLOOKUP(DataPoli[[#This Row],[Zorgprofielklassecode]],BepalendeZPK[],3,FALSE)</f>
        <v>0</v>
      </c>
      <c r="I142" s="19">
        <f>IFERROR(GETPIVOTDATA("Uitvoeringsdatum",Rekenblad!$A$3,"Uniek patient ID",DataPoli[[#This Row],[Uniek patient ID]],"Diagnosecode",DataPoli[[#This Row],[Diagnosecode]]),"")</f>
        <v>42384</v>
      </c>
      <c r="J142" s="27" t="str">
        <f>IF(DataPoli[[#This Row],[Datum bepalend]]="","Nee","Ja")</f>
        <v>Ja</v>
      </c>
      <c r="K142" s="10" t="str">
        <f>IF(DataPoli[[#This Row],[Uitvoeringsdatum]]&gt;DataPoli[[#This Row],[Datum bepalend]],"post","")</f>
        <v/>
      </c>
      <c r="L142" s="27" t="str">
        <f>TEXT(DataPoli[[#This Row],[Uitvoeringsdatum]],"ddd")</f>
        <v>vr</v>
      </c>
      <c r="M142" s="27">
        <f>IFERROR(DataPoli[[#This Row],[Datum bepalend]]-DataPoli[[#This Row],[Uitvoeringsdatum]],"")</f>
        <v>0</v>
      </c>
    </row>
    <row r="143" spans="1:13" x14ac:dyDescent="0.25">
      <c r="A143">
        <v>60</v>
      </c>
      <c r="B143">
        <v>1</v>
      </c>
      <c r="C143">
        <v>5</v>
      </c>
      <c r="D143">
        <v>30000</v>
      </c>
      <c r="E143" t="s">
        <v>54</v>
      </c>
      <c r="F143" s="15">
        <v>42384</v>
      </c>
      <c r="G143" t="s">
        <v>37</v>
      </c>
      <c r="H143" s="10">
        <f>VLOOKUP(DataPoli[[#This Row],[Zorgprofielklassecode]],BepalendeZPK[],3,FALSE)</f>
        <v>1</v>
      </c>
      <c r="I143" s="19">
        <f>IFERROR(GETPIVOTDATA("Uitvoeringsdatum",Rekenblad!$A$3,"Uniek patient ID",DataPoli[[#This Row],[Uniek patient ID]],"Diagnosecode",DataPoli[[#This Row],[Diagnosecode]]),"")</f>
        <v>42384</v>
      </c>
      <c r="J143" s="27" t="str">
        <f>IF(DataPoli[[#This Row],[Datum bepalend]]="","Nee","Ja")</f>
        <v>Ja</v>
      </c>
      <c r="K143" s="10" t="str">
        <f>IF(DataPoli[[#This Row],[Uitvoeringsdatum]]&gt;DataPoli[[#This Row],[Datum bepalend]],"post","")</f>
        <v/>
      </c>
      <c r="L143" s="27" t="str">
        <f>TEXT(DataPoli[[#This Row],[Uitvoeringsdatum]],"ddd")</f>
        <v>vr</v>
      </c>
      <c r="M143" s="27">
        <f>IFERROR(DataPoli[[#This Row],[Datum bepalend]]-DataPoli[[#This Row],[Uitvoeringsdatum]],"")</f>
        <v>0</v>
      </c>
    </row>
    <row r="144" spans="1:13" x14ac:dyDescent="0.25">
      <c r="A144">
        <v>60</v>
      </c>
      <c r="B144">
        <v>1</v>
      </c>
      <c r="C144">
        <v>1</v>
      </c>
      <c r="D144">
        <v>190013</v>
      </c>
      <c r="E144" t="s">
        <v>56</v>
      </c>
      <c r="F144" s="15">
        <v>42433</v>
      </c>
      <c r="G144" t="s">
        <v>37</v>
      </c>
      <c r="H144" s="10">
        <f>VLOOKUP(DataPoli[[#This Row],[Zorgprofielklassecode]],BepalendeZPK[],3,FALSE)</f>
        <v>0</v>
      </c>
      <c r="I144" s="19">
        <f>IFERROR(GETPIVOTDATA("Uitvoeringsdatum",Rekenblad!$A$3,"Uniek patient ID",DataPoli[[#This Row],[Uniek patient ID]],"Diagnosecode",DataPoli[[#This Row],[Diagnosecode]]),"")</f>
        <v>42384</v>
      </c>
      <c r="J144" s="27" t="str">
        <f>IF(DataPoli[[#This Row],[Datum bepalend]]="","Nee","Ja")</f>
        <v>Ja</v>
      </c>
      <c r="K144" s="10" t="str">
        <f>IF(DataPoli[[#This Row],[Uitvoeringsdatum]]&gt;DataPoli[[#This Row],[Datum bepalend]],"post","")</f>
        <v>post</v>
      </c>
      <c r="L144" s="27" t="str">
        <f>TEXT(DataPoli[[#This Row],[Uitvoeringsdatum]],"ddd")</f>
        <v>vr</v>
      </c>
      <c r="M144" s="27">
        <f>IFERROR(DataPoli[[#This Row],[Datum bepalend]]-DataPoli[[#This Row],[Uitvoeringsdatum]],"")</f>
        <v>-49</v>
      </c>
    </row>
    <row r="145" spans="1:13" x14ac:dyDescent="0.25">
      <c r="A145">
        <v>62</v>
      </c>
      <c r="B145">
        <v>1</v>
      </c>
      <c r="C145">
        <v>1</v>
      </c>
      <c r="D145">
        <v>190060</v>
      </c>
      <c r="E145" t="s">
        <v>55</v>
      </c>
      <c r="F145" s="15">
        <v>42718</v>
      </c>
      <c r="G145" t="s">
        <v>36</v>
      </c>
      <c r="H145" s="10">
        <f>VLOOKUP(DataPoli[[#This Row],[Zorgprofielklassecode]],BepalendeZPK[],3,FALSE)</f>
        <v>0</v>
      </c>
      <c r="I145" s="19" t="str">
        <f>IFERROR(GETPIVOTDATA("Uitvoeringsdatum",Rekenblad!$A$3,"Uniek patient ID",DataPoli[[#This Row],[Uniek patient ID]],"Diagnosecode",DataPoli[[#This Row],[Diagnosecode]]),"")</f>
        <v/>
      </c>
      <c r="J145" s="27" t="str">
        <f>IF(DataPoli[[#This Row],[Datum bepalend]]="","Nee","Ja")</f>
        <v>Nee</v>
      </c>
      <c r="K145" s="10" t="str">
        <f>IF(DataPoli[[#This Row],[Uitvoeringsdatum]]&gt;DataPoli[[#This Row],[Datum bepalend]],"post","")</f>
        <v/>
      </c>
      <c r="L145" s="27" t="str">
        <f>TEXT(DataPoli[[#This Row],[Uitvoeringsdatum]],"ddd")</f>
        <v>wo</v>
      </c>
      <c r="M145" s="27" t="str">
        <f>IFERROR(DataPoli[[#This Row],[Datum bepalend]]-DataPoli[[#This Row],[Uitvoeringsdatum]],"")</f>
        <v/>
      </c>
    </row>
    <row r="146" spans="1:13" x14ac:dyDescent="0.25">
      <c r="A146">
        <v>64</v>
      </c>
      <c r="B146">
        <v>1</v>
      </c>
      <c r="C146">
        <v>1</v>
      </c>
      <c r="D146">
        <v>190060</v>
      </c>
      <c r="E146" t="s">
        <v>55</v>
      </c>
      <c r="F146" s="15">
        <v>42704</v>
      </c>
      <c r="G146" t="s">
        <v>38</v>
      </c>
      <c r="H146" s="10">
        <f>VLOOKUP(DataPoli[[#This Row],[Zorgprofielklassecode]],BepalendeZPK[],3,FALSE)</f>
        <v>0</v>
      </c>
      <c r="I146" s="19" t="str">
        <f>IFERROR(GETPIVOTDATA("Uitvoeringsdatum",Rekenblad!$A$3,"Uniek patient ID",DataPoli[[#This Row],[Uniek patient ID]],"Diagnosecode",DataPoli[[#This Row],[Diagnosecode]]),"")</f>
        <v/>
      </c>
      <c r="J146" s="27" t="str">
        <f>IF(DataPoli[[#This Row],[Datum bepalend]]="","Nee","Ja")</f>
        <v>Nee</v>
      </c>
      <c r="K146" s="10" t="str">
        <f>IF(DataPoli[[#This Row],[Uitvoeringsdatum]]&gt;DataPoli[[#This Row],[Datum bepalend]],"post","")</f>
        <v/>
      </c>
      <c r="L146" s="27" t="str">
        <f>TEXT(DataPoli[[#This Row],[Uitvoeringsdatum]],"ddd")</f>
        <v>wo</v>
      </c>
      <c r="M146" s="27" t="str">
        <f>IFERROR(DataPoli[[#This Row],[Datum bepalend]]-DataPoli[[#This Row],[Uitvoeringsdatum]],"")</f>
        <v/>
      </c>
    </row>
    <row r="147" spans="1:13" x14ac:dyDescent="0.25">
      <c r="A147">
        <v>66</v>
      </c>
      <c r="B147">
        <v>1</v>
      </c>
      <c r="C147">
        <v>1</v>
      </c>
      <c r="D147">
        <v>190060</v>
      </c>
      <c r="E147" t="s">
        <v>55</v>
      </c>
      <c r="F147" s="15">
        <v>42432</v>
      </c>
      <c r="G147" t="s">
        <v>49</v>
      </c>
      <c r="H147" s="10">
        <f>VLOOKUP(DataPoli[[#This Row],[Zorgprofielklassecode]],BepalendeZPK[],3,FALSE)</f>
        <v>0</v>
      </c>
      <c r="I147" s="19" t="str">
        <f>IFERROR(GETPIVOTDATA("Uitvoeringsdatum",Rekenblad!$A$3,"Uniek patient ID",DataPoli[[#This Row],[Uniek patient ID]],"Diagnosecode",DataPoli[[#This Row],[Diagnosecode]]),"")</f>
        <v/>
      </c>
      <c r="J147" s="27" t="str">
        <f>IF(DataPoli[[#This Row],[Datum bepalend]]="","Nee","Ja")</f>
        <v>Nee</v>
      </c>
      <c r="K147" s="10" t="str">
        <f>IF(DataPoli[[#This Row],[Uitvoeringsdatum]]&gt;DataPoli[[#This Row],[Datum bepalend]],"post","")</f>
        <v/>
      </c>
      <c r="L147" s="27" t="str">
        <f>TEXT(DataPoli[[#This Row],[Uitvoeringsdatum]],"ddd")</f>
        <v>do</v>
      </c>
      <c r="M147" s="27" t="str">
        <f>IFERROR(DataPoli[[#This Row],[Datum bepalend]]-DataPoli[[#This Row],[Uitvoeringsdatum]],"")</f>
        <v/>
      </c>
    </row>
    <row r="148" spans="1:13" x14ac:dyDescent="0.25">
      <c r="A148">
        <v>67</v>
      </c>
      <c r="B148">
        <v>1</v>
      </c>
      <c r="C148">
        <v>1</v>
      </c>
      <c r="D148">
        <v>190013</v>
      </c>
      <c r="E148" t="s">
        <v>56</v>
      </c>
      <c r="F148" s="15">
        <v>42377</v>
      </c>
      <c r="G148" t="s">
        <v>42</v>
      </c>
      <c r="H148" s="10">
        <f>VLOOKUP(DataPoli[[#This Row],[Zorgprofielklassecode]],BepalendeZPK[],3,FALSE)</f>
        <v>0</v>
      </c>
      <c r="I148" s="19" t="str">
        <f>IFERROR(GETPIVOTDATA("Uitvoeringsdatum",Rekenblad!$A$3,"Uniek patient ID",DataPoli[[#This Row],[Uniek patient ID]],"Diagnosecode",DataPoli[[#This Row],[Diagnosecode]]),"")</f>
        <v/>
      </c>
      <c r="J148" s="27" t="str">
        <f>IF(DataPoli[[#This Row],[Datum bepalend]]="","Nee","Ja")</f>
        <v>Nee</v>
      </c>
      <c r="K148" s="10" t="str">
        <f>IF(DataPoli[[#This Row],[Uitvoeringsdatum]]&gt;DataPoli[[#This Row],[Datum bepalend]],"post","")</f>
        <v/>
      </c>
      <c r="L148" s="27" t="str">
        <f>TEXT(DataPoli[[#This Row],[Uitvoeringsdatum]],"ddd")</f>
        <v>vr</v>
      </c>
      <c r="M148" s="27" t="str">
        <f>IFERROR(DataPoli[[#This Row],[Datum bepalend]]-DataPoli[[#This Row],[Uitvoeringsdatum]],"")</f>
        <v/>
      </c>
    </row>
    <row r="149" spans="1:13" x14ac:dyDescent="0.25">
      <c r="A149">
        <v>69</v>
      </c>
      <c r="B149">
        <v>1</v>
      </c>
      <c r="C149">
        <v>1</v>
      </c>
      <c r="D149">
        <v>190013</v>
      </c>
      <c r="E149" t="s">
        <v>56</v>
      </c>
      <c r="F149" s="15">
        <v>42382</v>
      </c>
      <c r="G149" t="s">
        <v>41</v>
      </c>
      <c r="H149" s="10">
        <f>VLOOKUP(DataPoli[[#This Row],[Zorgprofielklassecode]],BepalendeZPK[],3,FALSE)</f>
        <v>0</v>
      </c>
      <c r="I149" s="19" t="str">
        <f>IFERROR(GETPIVOTDATA("Uitvoeringsdatum",Rekenblad!$A$3,"Uniek patient ID",DataPoli[[#This Row],[Uniek patient ID]],"Diagnosecode",DataPoli[[#This Row],[Diagnosecode]]),"")</f>
        <v/>
      </c>
      <c r="J149" s="27" t="str">
        <f>IF(DataPoli[[#This Row],[Datum bepalend]]="","Nee","Ja")</f>
        <v>Nee</v>
      </c>
      <c r="K149" s="10" t="str">
        <f>IF(DataPoli[[#This Row],[Uitvoeringsdatum]]&gt;DataPoli[[#This Row],[Datum bepalend]],"post","")</f>
        <v/>
      </c>
      <c r="L149" s="27" t="str">
        <f>TEXT(DataPoli[[#This Row],[Uitvoeringsdatum]],"ddd")</f>
        <v>wo</v>
      </c>
      <c r="M149" s="27" t="str">
        <f>IFERROR(DataPoli[[#This Row],[Datum bepalend]]-DataPoli[[#This Row],[Uitvoeringsdatum]],"")</f>
        <v/>
      </c>
    </row>
    <row r="150" spans="1:13" x14ac:dyDescent="0.25">
      <c r="A150">
        <v>71</v>
      </c>
      <c r="B150">
        <v>1</v>
      </c>
      <c r="C150">
        <v>1</v>
      </c>
      <c r="D150">
        <v>190060</v>
      </c>
      <c r="E150" t="s">
        <v>55</v>
      </c>
      <c r="F150" s="15">
        <v>42373</v>
      </c>
      <c r="G150" t="s">
        <v>49</v>
      </c>
      <c r="H150" s="10">
        <f>VLOOKUP(DataPoli[[#This Row],[Zorgprofielklassecode]],BepalendeZPK[],3,FALSE)</f>
        <v>0</v>
      </c>
      <c r="I150" s="19" t="str">
        <f>IFERROR(GETPIVOTDATA("Uitvoeringsdatum",Rekenblad!$A$3,"Uniek patient ID",DataPoli[[#This Row],[Uniek patient ID]],"Diagnosecode",DataPoli[[#This Row],[Diagnosecode]]),"")</f>
        <v/>
      </c>
      <c r="J150" s="27" t="str">
        <f>IF(DataPoli[[#This Row],[Datum bepalend]]="","Nee","Ja")</f>
        <v>Nee</v>
      </c>
      <c r="K150" s="10" t="str">
        <f>IF(DataPoli[[#This Row],[Uitvoeringsdatum]]&gt;DataPoli[[#This Row],[Datum bepalend]],"post","")</f>
        <v/>
      </c>
      <c r="L150" s="27" t="str">
        <f>TEXT(DataPoli[[#This Row],[Uitvoeringsdatum]],"ddd")</f>
        <v>ma</v>
      </c>
      <c r="M150" s="27" t="str">
        <f>IFERROR(DataPoli[[#This Row],[Datum bepalend]]-DataPoli[[#This Row],[Uitvoeringsdatum]],"")</f>
        <v/>
      </c>
    </row>
    <row r="151" spans="1:13" x14ac:dyDescent="0.25">
      <c r="A151">
        <v>72</v>
      </c>
      <c r="B151">
        <v>1</v>
      </c>
      <c r="C151">
        <v>1</v>
      </c>
      <c r="D151">
        <v>190013</v>
      </c>
      <c r="E151" t="s">
        <v>56</v>
      </c>
      <c r="F151" s="15">
        <v>42375</v>
      </c>
      <c r="G151" t="s">
        <v>33</v>
      </c>
      <c r="H151" s="10">
        <f>VLOOKUP(DataPoli[[#This Row],[Zorgprofielklassecode]],BepalendeZPK[],3,FALSE)</f>
        <v>0</v>
      </c>
      <c r="I151" s="19" t="str">
        <f>IFERROR(GETPIVOTDATA("Uitvoeringsdatum",Rekenblad!$A$3,"Uniek patient ID",DataPoli[[#This Row],[Uniek patient ID]],"Diagnosecode",DataPoli[[#This Row],[Diagnosecode]]),"")</f>
        <v/>
      </c>
      <c r="J151" s="27" t="str">
        <f>IF(DataPoli[[#This Row],[Datum bepalend]]="","Nee","Ja")</f>
        <v>Nee</v>
      </c>
      <c r="K151" s="10" t="str">
        <f>IF(DataPoli[[#This Row],[Uitvoeringsdatum]]&gt;DataPoli[[#This Row],[Datum bepalend]],"post","")</f>
        <v/>
      </c>
      <c r="L151" s="27" t="str">
        <f>TEXT(DataPoli[[#This Row],[Uitvoeringsdatum]],"ddd")</f>
        <v>wo</v>
      </c>
      <c r="M151" s="27" t="str">
        <f>IFERROR(DataPoli[[#This Row],[Datum bepalend]]-DataPoli[[#This Row],[Uitvoeringsdatum]],"")</f>
        <v/>
      </c>
    </row>
    <row r="152" spans="1:13" x14ac:dyDescent="0.25">
      <c r="A152">
        <v>72</v>
      </c>
      <c r="B152">
        <v>1</v>
      </c>
      <c r="C152">
        <v>1</v>
      </c>
      <c r="D152">
        <v>190013</v>
      </c>
      <c r="E152" t="s">
        <v>56</v>
      </c>
      <c r="F152" s="15">
        <v>42404</v>
      </c>
      <c r="G152" t="s">
        <v>49</v>
      </c>
      <c r="H152" s="10">
        <f>VLOOKUP(DataPoli[[#This Row],[Zorgprofielklassecode]],BepalendeZPK[],3,FALSE)</f>
        <v>0</v>
      </c>
      <c r="I152" s="19" t="str">
        <f>IFERROR(GETPIVOTDATA("Uitvoeringsdatum",Rekenblad!$A$3,"Uniek patient ID",DataPoli[[#This Row],[Uniek patient ID]],"Diagnosecode",DataPoli[[#This Row],[Diagnosecode]]),"")</f>
        <v/>
      </c>
      <c r="J152" s="27" t="str">
        <f>IF(DataPoli[[#This Row],[Datum bepalend]]="","Nee","Ja")</f>
        <v>Nee</v>
      </c>
      <c r="K152" s="10" t="str">
        <f>IF(DataPoli[[#This Row],[Uitvoeringsdatum]]&gt;DataPoli[[#This Row],[Datum bepalend]],"post","")</f>
        <v/>
      </c>
      <c r="L152" s="27" t="str">
        <f>TEXT(DataPoli[[#This Row],[Uitvoeringsdatum]],"ddd")</f>
        <v>do</v>
      </c>
      <c r="M152" s="27" t="str">
        <f>IFERROR(DataPoli[[#This Row],[Datum bepalend]]-DataPoli[[#This Row],[Uitvoeringsdatum]],"")</f>
        <v/>
      </c>
    </row>
    <row r="153" spans="1:13" x14ac:dyDescent="0.25">
      <c r="A153">
        <v>72</v>
      </c>
      <c r="B153">
        <v>1</v>
      </c>
      <c r="C153">
        <v>1</v>
      </c>
      <c r="D153">
        <v>190013</v>
      </c>
      <c r="E153" t="s">
        <v>56</v>
      </c>
      <c r="F153" s="15">
        <v>42502</v>
      </c>
      <c r="G153" t="s">
        <v>33</v>
      </c>
      <c r="H153" s="10">
        <f>VLOOKUP(DataPoli[[#This Row],[Zorgprofielklassecode]],BepalendeZPK[],3,FALSE)</f>
        <v>0</v>
      </c>
      <c r="I153" s="19" t="str">
        <f>IFERROR(GETPIVOTDATA("Uitvoeringsdatum",Rekenblad!$A$3,"Uniek patient ID",DataPoli[[#This Row],[Uniek patient ID]],"Diagnosecode",DataPoli[[#This Row],[Diagnosecode]]),"")</f>
        <v/>
      </c>
      <c r="J153" s="27" t="str">
        <f>IF(DataPoli[[#This Row],[Datum bepalend]]="","Nee","Ja")</f>
        <v>Nee</v>
      </c>
      <c r="K153" s="10" t="str">
        <f>IF(DataPoli[[#This Row],[Uitvoeringsdatum]]&gt;DataPoli[[#This Row],[Datum bepalend]],"post","")</f>
        <v/>
      </c>
      <c r="L153" s="27" t="str">
        <f>TEXT(DataPoli[[#This Row],[Uitvoeringsdatum]],"ddd")</f>
        <v>do</v>
      </c>
      <c r="M153" s="27" t="str">
        <f>IFERROR(DataPoli[[#This Row],[Datum bepalend]]-DataPoli[[#This Row],[Uitvoeringsdatum]],"")</f>
        <v/>
      </c>
    </row>
    <row r="154" spans="1:13" x14ac:dyDescent="0.25">
      <c r="A154">
        <v>73</v>
      </c>
      <c r="B154">
        <v>1</v>
      </c>
      <c r="C154">
        <v>1</v>
      </c>
      <c r="D154">
        <v>190013</v>
      </c>
      <c r="E154" t="s">
        <v>56</v>
      </c>
      <c r="F154" s="15">
        <v>42571</v>
      </c>
      <c r="G154" t="s">
        <v>42</v>
      </c>
      <c r="H154" s="10">
        <f>VLOOKUP(DataPoli[[#This Row],[Zorgprofielklassecode]],BepalendeZPK[],3,FALSE)</f>
        <v>0</v>
      </c>
      <c r="I154" s="19" t="str">
        <f>IFERROR(GETPIVOTDATA("Uitvoeringsdatum",Rekenblad!$A$3,"Uniek patient ID",DataPoli[[#This Row],[Uniek patient ID]],"Diagnosecode",DataPoli[[#This Row],[Diagnosecode]]),"")</f>
        <v/>
      </c>
      <c r="J154" s="27" t="str">
        <f>IF(DataPoli[[#This Row],[Datum bepalend]]="","Nee","Ja")</f>
        <v>Nee</v>
      </c>
      <c r="K154" s="10" t="str">
        <f>IF(DataPoli[[#This Row],[Uitvoeringsdatum]]&gt;DataPoli[[#This Row],[Datum bepalend]],"post","")</f>
        <v/>
      </c>
      <c r="L154" s="27" t="str">
        <f>TEXT(DataPoli[[#This Row],[Uitvoeringsdatum]],"ddd")</f>
        <v>wo</v>
      </c>
      <c r="M154" s="27" t="str">
        <f>IFERROR(DataPoli[[#This Row],[Datum bepalend]]-DataPoli[[#This Row],[Uitvoeringsdatum]],"")</f>
        <v/>
      </c>
    </row>
    <row r="155" spans="1:13" x14ac:dyDescent="0.25">
      <c r="A155">
        <v>74</v>
      </c>
      <c r="B155">
        <v>1</v>
      </c>
      <c r="C155">
        <v>1</v>
      </c>
      <c r="D155">
        <v>190060</v>
      </c>
      <c r="E155" t="s">
        <v>55</v>
      </c>
      <c r="F155" s="15">
        <v>42429</v>
      </c>
      <c r="G155" t="s">
        <v>37</v>
      </c>
      <c r="H155" s="10">
        <f>VLOOKUP(DataPoli[[#This Row],[Zorgprofielklassecode]],BepalendeZPK[],3,FALSE)</f>
        <v>0</v>
      </c>
      <c r="I155" s="19" t="str">
        <f>IFERROR(GETPIVOTDATA("Uitvoeringsdatum",Rekenblad!$A$3,"Uniek patient ID",DataPoli[[#This Row],[Uniek patient ID]],"Diagnosecode",DataPoli[[#This Row],[Diagnosecode]]),"")</f>
        <v/>
      </c>
      <c r="J155" s="27" t="str">
        <f>IF(DataPoli[[#This Row],[Datum bepalend]]="","Nee","Ja")</f>
        <v>Nee</v>
      </c>
      <c r="K155" s="10" t="str">
        <f>IF(DataPoli[[#This Row],[Uitvoeringsdatum]]&gt;DataPoli[[#This Row],[Datum bepalend]],"post","")</f>
        <v/>
      </c>
      <c r="L155" s="27" t="str">
        <f>TEXT(DataPoli[[#This Row],[Uitvoeringsdatum]],"ddd")</f>
        <v>ma</v>
      </c>
      <c r="M155" s="27" t="str">
        <f>IFERROR(DataPoli[[#This Row],[Datum bepalend]]-DataPoli[[#This Row],[Uitvoeringsdatum]],"")</f>
        <v/>
      </c>
    </row>
    <row r="156" spans="1:13" x14ac:dyDescent="0.25">
      <c r="A156">
        <v>74</v>
      </c>
      <c r="B156">
        <v>1</v>
      </c>
      <c r="C156">
        <v>1</v>
      </c>
      <c r="D156">
        <v>190013</v>
      </c>
      <c r="E156" t="s">
        <v>56</v>
      </c>
      <c r="F156" s="15">
        <v>42509</v>
      </c>
      <c r="G156" t="s">
        <v>37</v>
      </c>
      <c r="H156" s="10">
        <f>VLOOKUP(DataPoli[[#This Row],[Zorgprofielklassecode]],BepalendeZPK[],3,FALSE)</f>
        <v>0</v>
      </c>
      <c r="I156" s="19" t="str">
        <f>IFERROR(GETPIVOTDATA("Uitvoeringsdatum",Rekenblad!$A$3,"Uniek patient ID",DataPoli[[#This Row],[Uniek patient ID]],"Diagnosecode",DataPoli[[#This Row],[Diagnosecode]]),"")</f>
        <v/>
      </c>
      <c r="J156" s="27" t="str">
        <f>IF(DataPoli[[#This Row],[Datum bepalend]]="","Nee","Ja")</f>
        <v>Nee</v>
      </c>
      <c r="K156" s="10" t="str">
        <f>IF(DataPoli[[#This Row],[Uitvoeringsdatum]]&gt;DataPoli[[#This Row],[Datum bepalend]],"post","")</f>
        <v/>
      </c>
      <c r="L156" s="27" t="str">
        <f>TEXT(DataPoli[[#This Row],[Uitvoeringsdatum]],"ddd")</f>
        <v>do</v>
      </c>
      <c r="M156" s="27" t="str">
        <f>IFERROR(DataPoli[[#This Row],[Datum bepalend]]-DataPoli[[#This Row],[Uitvoeringsdatum]],"")</f>
        <v/>
      </c>
    </row>
    <row r="157" spans="1:13" x14ac:dyDescent="0.25">
      <c r="A157">
        <v>74</v>
      </c>
      <c r="B157">
        <v>1</v>
      </c>
      <c r="C157">
        <v>1</v>
      </c>
      <c r="D157">
        <v>190013</v>
      </c>
      <c r="E157" t="s">
        <v>56</v>
      </c>
      <c r="F157" s="15">
        <v>42675</v>
      </c>
      <c r="G157" t="s">
        <v>35</v>
      </c>
      <c r="H157" s="10">
        <f>VLOOKUP(DataPoli[[#This Row],[Zorgprofielklassecode]],BepalendeZPK[],3,FALSE)</f>
        <v>0</v>
      </c>
      <c r="I157" s="19" t="str">
        <f>IFERROR(GETPIVOTDATA("Uitvoeringsdatum",Rekenblad!$A$3,"Uniek patient ID",DataPoli[[#This Row],[Uniek patient ID]],"Diagnosecode",DataPoli[[#This Row],[Diagnosecode]]),"")</f>
        <v/>
      </c>
      <c r="J157" s="27" t="str">
        <f>IF(DataPoli[[#This Row],[Datum bepalend]]="","Nee","Ja")</f>
        <v>Nee</v>
      </c>
      <c r="K157" s="10" t="str">
        <f>IF(DataPoli[[#This Row],[Uitvoeringsdatum]]&gt;DataPoli[[#This Row],[Datum bepalend]],"post","")</f>
        <v/>
      </c>
      <c r="L157" s="27" t="str">
        <f>TEXT(DataPoli[[#This Row],[Uitvoeringsdatum]],"ddd")</f>
        <v>di</v>
      </c>
      <c r="M157" s="27" t="str">
        <f>IFERROR(DataPoli[[#This Row],[Datum bepalend]]-DataPoli[[#This Row],[Uitvoeringsdatum]],"")</f>
        <v/>
      </c>
    </row>
    <row r="158" spans="1:13" x14ac:dyDescent="0.25">
      <c r="A158">
        <v>76</v>
      </c>
      <c r="B158">
        <v>1</v>
      </c>
      <c r="C158">
        <v>1</v>
      </c>
      <c r="D158">
        <v>190013</v>
      </c>
      <c r="E158" t="s">
        <v>56</v>
      </c>
      <c r="F158" s="15">
        <v>42439</v>
      </c>
      <c r="G158" t="s">
        <v>38</v>
      </c>
      <c r="H158" s="10">
        <f>VLOOKUP(DataPoli[[#This Row],[Zorgprofielklassecode]],BepalendeZPK[],3,FALSE)</f>
        <v>0</v>
      </c>
      <c r="I158" s="19" t="str">
        <f>IFERROR(GETPIVOTDATA("Uitvoeringsdatum",Rekenblad!$A$3,"Uniek patient ID",DataPoli[[#This Row],[Uniek patient ID]],"Diagnosecode",DataPoli[[#This Row],[Diagnosecode]]),"")</f>
        <v/>
      </c>
      <c r="J158" s="27" t="str">
        <f>IF(DataPoli[[#This Row],[Datum bepalend]]="","Nee","Ja")</f>
        <v>Nee</v>
      </c>
      <c r="K158" s="10" t="str">
        <f>IF(DataPoli[[#This Row],[Uitvoeringsdatum]]&gt;DataPoli[[#This Row],[Datum bepalend]],"post","")</f>
        <v/>
      </c>
      <c r="L158" s="27" t="str">
        <f>TEXT(DataPoli[[#This Row],[Uitvoeringsdatum]],"ddd")</f>
        <v>do</v>
      </c>
      <c r="M158" s="27" t="str">
        <f>IFERROR(DataPoli[[#This Row],[Datum bepalend]]-DataPoli[[#This Row],[Uitvoeringsdatum]],"")</f>
        <v/>
      </c>
    </row>
    <row r="159" spans="1:13" x14ac:dyDescent="0.25">
      <c r="A159">
        <v>77</v>
      </c>
      <c r="B159">
        <v>1</v>
      </c>
      <c r="C159">
        <v>1</v>
      </c>
      <c r="D159">
        <v>190013</v>
      </c>
      <c r="E159" t="s">
        <v>56</v>
      </c>
      <c r="F159" s="15">
        <v>42611</v>
      </c>
      <c r="G159" t="s">
        <v>45</v>
      </c>
      <c r="H159" s="10">
        <f>VLOOKUP(DataPoli[[#This Row],[Zorgprofielklassecode]],BepalendeZPK[],3,FALSE)</f>
        <v>0</v>
      </c>
      <c r="I159" s="19">
        <f>IFERROR(GETPIVOTDATA("Uitvoeringsdatum",Rekenblad!$A$3,"Uniek patient ID",DataPoli[[#This Row],[Uniek patient ID]],"Diagnosecode",DataPoli[[#This Row],[Diagnosecode]]),"")</f>
        <v>42633</v>
      </c>
      <c r="J159" s="27" t="str">
        <f>IF(DataPoli[[#This Row],[Datum bepalend]]="","Nee","Ja")</f>
        <v>Ja</v>
      </c>
      <c r="K159" s="10" t="str">
        <f>IF(DataPoli[[#This Row],[Uitvoeringsdatum]]&gt;DataPoli[[#This Row],[Datum bepalend]],"post","")</f>
        <v/>
      </c>
      <c r="L159" s="27" t="str">
        <f>TEXT(DataPoli[[#This Row],[Uitvoeringsdatum]],"ddd")</f>
        <v>ma</v>
      </c>
      <c r="M159" s="27">
        <f>IFERROR(DataPoli[[#This Row],[Datum bepalend]]-DataPoli[[#This Row],[Uitvoeringsdatum]],"")</f>
        <v>22</v>
      </c>
    </row>
    <row r="160" spans="1:13" x14ac:dyDescent="0.25">
      <c r="A160">
        <v>77</v>
      </c>
      <c r="B160">
        <v>1</v>
      </c>
      <c r="C160">
        <v>5</v>
      </c>
      <c r="D160">
        <v>30000</v>
      </c>
      <c r="E160" t="s">
        <v>54</v>
      </c>
      <c r="F160" s="15">
        <v>42633</v>
      </c>
      <c r="G160" t="s">
        <v>45</v>
      </c>
      <c r="H160" s="10">
        <f>VLOOKUP(DataPoli[[#This Row],[Zorgprofielklassecode]],BepalendeZPK[],3,FALSE)</f>
        <v>1</v>
      </c>
      <c r="I160" s="19">
        <f>IFERROR(GETPIVOTDATA("Uitvoeringsdatum",Rekenblad!$A$3,"Uniek patient ID",DataPoli[[#This Row],[Uniek patient ID]],"Diagnosecode",DataPoli[[#This Row],[Diagnosecode]]),"")</f>
        <v>42633</v>
      </c>
      <c r="J160" s="27" t="str">
        <f>IF(DataPoli[[#This Row],[Datum bepalend]]="","Nee","Ja")</f>
        <v>Ja</v>
      </c>
      <c r="K160" s="10" t="str">
        <f>IF(DataPoli[[#This Row],[Uitvoeringsdatum]]&gt;DataPoli[[#This Row],[Datum bepalend]],"post","")</f>
        <v/>
      </c>
      <c r="L160" s="27" t="str">
        <f>TEXT(DataPoli[[#This Row],[Uitvoeringsdatum]],"ddd")</f>
        <v>di</v>
      </c>
      <c r="M160" s="27">
        <f>IFERROR(DataPoli[[#This Row],[Datum bepalend]]-DataPoli[[#This Row],[Uitvoeringsdatum]],"")</f>
        <v>0</v>
      </c>
    </row>
    <row r="161" spans="1:13" x14ac:dyDescent="0.25">
      <c r="A161">
        <v>77</v>
      </c>
      <c r="B161">
        <v>1</v>
      </c>
      <c r="C161">
        <v>1</v>
      </c>
      <c r="D161">
        <v>190013</v>
      </c>
      <c r="E161" t="s">
        <v>56</v>
      </c>
      <c r="F161" s="15">
        <v>42704</v>
      </c>
      <c r="G161" t="s">
        <v>45</v>
      </c>
      <c r="H161" s="10">
        <f>VLOOKUP(DataPoli[[#This Row],[Zorgprofielklassecode]],BepalendeZPK[],3,FALSE)</f>
        <v>0</v>
      </c>
      <c r="I161" s="19">
        <f>IFERROR(GETPIVOTDATA("Uitvoeringsdatum",Rekenblad!$A$3,"Uniek patient ID",DataPoli[[#This Row],[Uniek patient ID]],"Diagnosecode",DataPoli[[#This Row],[Diagnosecode]]),"")</f>
        <v>42633</v>
      </c>
      <c r="J161" s="27" t="str">
        <f>IF(DataPoli[[#This Row],[Datum bepalend]]="","Nee","Ja")</f>
        <v>Ja</v>
      </c>
      <c r="K161" s="10" t="str">
        <f>IF(DataPoli[[#This Row],[Uitvoeringsdatum]]&gt;DataPoli[[#This Row],[Datum bepalend]],"post","")</f>
        <v>post</v>
      </c>
      <c r="L161" s="27" t="str">
        <f>TEXT(DataPoli[[#This Row],[Uitvoeringsdatum]],"ddd")</f>
        <v>wo</v>
      </c>
      <c r="M161" s="27">
        <f>IFERROR(DataPoli[[#This Row],[Datum bepalend]]-DataPoli[[#This Row],[Uitvoeringsdatum]],"")</f>
        <v>-71</v>
      </c>
    </row>
    <row r="162" spans="1:13" x14ac:dyDescent="0.25">
      <c r="A162">
        <v>78</v>
      </c>
      <c r="B162">
        <v>1</v>
      </c>
      <c r="C162">
        <v>1</v>
      </c>
      <c r="D162">
        <v>190013</v>
      </c>
      <c r="E162" t="s">
        <v>56</v>
      </c>
      <c r="F162" s="15">
        <v>42431</v>
      </c>
      <c r="G162" t="s">
        <v>47</v>
      </c>
      <c r="H162" s="10">
        <f>VLOOKUP(DataPoli[[#This Row],[Zorgprofielklassecode]],BepalendeZPK[],3,FALSE)</f>
        <v>0</v>
      </c>
      <c r="I162" s="19" t="str">
        <f>IFERROR(GETPIVOTDATA("Uitvoeringsdatum",Rekenblad!$A$3,"Uniek patient ID",DataPoli[[#This Row],[Uniek patient ID]],"Diagnosecode",DataPoli[[#This Row],[Diagnosecode]]),"")</f>
        <v/>
      </c>
      <c r="J162" s="27" t="str">
        <f>IF(DataPoli[[#This Row],[Datum bepalend]]="","Nee","Ja")</f>
        <v>Nee</v>
      </c>
      <c r="K162" s="10" t="str">
        <f>IF(DataPoli[[#This Row],[Uitvoeringsdatum]]&gt;DataPoli[[#This Row],[Datum bepalend]],"post","")</f>
        <v/>
      </c>
      <c r="L162" s="27" t="str">
        <f>TEXT(DataPoli[[#This Row],[Uitvoeringsdatum]],"ddd")</f>
        <v>wo</v>
      </c>
      <c r="M162" s="27" t="str">
        <f>IFERROR(DataPoli[[#This Row],[Datum bepalend]]-DataPoli[[#This Row],[Uitvoeringsdatum]],"")</f>
        <v/>
      </c>
    </row>
    <row r="163" spans="1:13" x14ac:dyDescent="0.25">
      <c r="A163">
        <v>78</v>
      </c>
      <c r="B163">
        <v>1</v>
      </c>
      <c r="C163">
        <v>1</v>
      </c>
      <c r="D163">
        <v>190013</v>
      </c>
      <c r="E163" t="s">
        <v>56</v>
      </c>
      <c r="F163" s="15">
        <v>42499</v>
      </c>
      <c r="G163" t="s">
        <v>47</v>
      </c>
      <c r="H163" s="10">
        <f>VLOOKUP(DataPoli[[#This Row],[Zorgprofielklassecode]],BepalendeZPK[],3,FALSE)</f>
        <v>0</v>
      </c>
      <c r="I163" s="19" t="str">
        <f>IFERROR(GETPIVOTDATA("Uitvoeringsdatum",Rekenblad!$A$3,"Uniek patient ID",DataPoli[[#This Row],[Uniek patient ID]],"Diagnosecode",DataPoli[[#This Row],[Diagnosecode]]),"")</f>
        <v/>
      </c>
      <c r="J163" s="27" t="str">
        <f>IF(DataPoli[[#This Row],[Datum bepalend]]="","Nee","Ja")</f>
        <v>Nee</v>
      </c>
      <c r="K163" s="10" t="str">
        <f>IF(DataPoli[[#This Row],[Uitvoeringsdatum]]&gt;DataPoli[[#This Row],[Datum bepalend]],"post","")</f>
        <v/>
      </c>
      <c r="L163" s="27" t="str">
        <f>TEXT(DataPoli[[#This Row],[Uitvoeringsdatum]],"ddd")</f>
        <v>ma</v>
      </c>
      <c r="M163" s="27" t="str">
        <f>IFERROR(DataPoli[[#This Row],[Datum bepalend]]-DataPoli[[#This Row],[Uitvoeringsdatum]],"")</f>
        <v/>
      </c>
    </row>
    <row r="164" spans="1:13" x14ac:dyDescent="0.25">
      <c r="A164">
        <v>79</v>
      </c>
      <c r="B164">
        <v>1</v>
      </c>
      <c r="C164">
        <v>1</v>
      </c>
      <c r="D164">
        <v>190060</v>
      </c>
      <c r="E164" t="s">
        <v>55</v>
      </c>
      <c r="F164" s="15">
        <v>42579</v>
      </c>
      <c r="G164" t="s">
        <v>41</v>
      </c>
      <c r="H164" s="10">
        <f>VLOOKUP(DataPoli[[#This Row],[Zorgprofielklassecode]],BepalendeZPK[],3,FALSE)</f>
        <v>0</v>
      </c>
      <c r="I164" s="19" t="str">
        <f>IFERROR(GETPIVOTDATA("Uitvoeringsdatum",Rekenblad!$A$3,"Uniek patient ID",DataPoli[[#This Row],[Uniek patient ID]],"Diagnosecode",DataPoli[[#This Row],[Diagnosecode]]),"")</f>
        <v/>
      </c>
      <c r="J164" s="27" t="str">
        <f>IF(DataPoli[[#This Row],[Datum bepalend]]="","Nee","Ja")</f>
        <v>Nee</v>
      </c>
      <c r="K164" s="10" t="str">
        <f>IF(DataPoli[[#This Row],[Uitvoeringsdatum]]&gt;DataPoli[[#This Row],[Datum bepalend]],"post","")</f>
        <v/>
      </c>
      <c r="L164" s="27" t="str">
        <f>TEXT(DataPoli[[#This Row],[Uitvoeringsdatum]],"ddd")</f>
        <v>do</v>
      </c>
      <c r="M164" s="27" t="str">
        <f>IFERROR(DataPoli[[#This Row],[Datum bepalend]]-DataPoli[[#This Row],[Uitvoeringsdatum]],"")</f>
        <v/>
      </c>
    </row>
    <row r="165" spans="1:13" x14ac:dyDescent="0.25">
      <c r="A165">
        <v>79</v>
      </c>
      <c r="B165">
        <v>1</v>
      </c>
      <c r="C165">
        <v>1</v>
      </c>
      <c r="D165">
        <v>190013</v>
      </c>
      <c r="E165" t="s">
        <v>56</v>
      </c>
      <c r="F165" s="15">
        <v>42655</v>
      </c>
      <c r="G165" t="s">
        <v>35</v>
      </c>
      <c r="H165" s="10">
        <f>VLOOKUP(DataPoli[[#This Row],[Zorgprofielklassecode]],BepalendeZPK[],3,FALSE)</f>
        <v>0</v>
      </c>
      <c r="I165" s="19" t="str">
        <f>IFERROR(GETPIVOTDATA("Uitvoeringsdatum",Rekenblad!$A$3,"Uniek patient ID",DataPoli[[#This Row],[Uniek patient ID]],"Diagnosecode",DataPoli[[#This Row],[Diagnosecode]]),"")</f>
        <v/>
      </c>
      <c r="J165" s="27" t="str">
        <f>IF(DataPoli[[#This Row],[Datum bepalend]]="","Nee","Ja")</f>
        <v>Nee</v>
      </c>
      <c r="K165" s="10" t="str">
        <f>IF(DataPoli[[#This Row],[Uitvoeringsdatum]]&gt;DataPoli[[#This Row],[Datum bepalend]],"post","")</f>
        <v/>
      </c>
      <c r="L165" s="27" t="str">
        <f>TEXT(DataPoli[[#This Row],[Uitvoeringsdatum]],"ddd")</f>
        <v>wo</v>
      </c>
      <c r="M165" s="27" t="str">
        <f>IFERROR(DataPoli[[#This Row],[Datum bepalend]]-DataPoli[[#This Row],[Uitvoeringsdatum]],"")</f>
        <v/>
      </c>
    </row>
    <row r="166" spans="1:13" x14ac:dyDescent="0.25">
      <c r="A166">
        <v>80</v>
      </c>
      <c r="B166">
        <v>1</v>
      </c>
      <c r="C166">
        <v>1</v>
      </c>
      <c r="D166">
        <v>190060</v>
      </c>
      <c r="E166" t="s">
        <v>55</v>
      </c>
      <c r="F166" s="15">
        <v>42653</v>
      </c>
      <c r="G166" t="s">
        <v>48</v>
      </c>
      <c r="H166" s="10">
        <f>VLOOKUP(DataPoli[[#This Row],[Zorgprofielklassecode]],BepalendeZPK[],3,FALSE)</f>
        <v>0</v>
      </c>
      <c r="I166" s="19" t="str">
        <f>IFERROR(GETPIVOTDATA("Uitvoeringsdatum",Rekenblad!$A$3,"Uniek patient ID",DataPoli[[#This Row],[Uniek patient ID]],"Diagnosecode",DataPoli[[#This Row],[Diagnosecode]]),"")</f>
        <v/>
      </c>
      <c r="J166" s="27" t="str">
        <f>IF(DataPoli[[#This Row],[Datum bepalend]]="","Nee","Ja")</f>
        <v>Nee</v>
      </c>
      <c r="K166" s="10" t="str">
        <f>IF(DataPoli[[#This Row],[Uitvoeringsdatum]]&gt;DataPoli[[#This Row],[Datum bepalend]],"post","")</f>
        <v/>
      </c>
      <c r="L166" s="27" t="str">
        <f>TEXT(DataPoli[[#This Row],[Uitvoeringsdatum]],"ddd")</f>
        <v>ma</v>
      </c>
      <c r="M166" s="27" t="str">
        <f>IFERROR(DataPoli[[#This Row],[Datum bepalend]]-DataPoli[[#This Row],[Uitvoeringsdatum]],"")</f>
        <v/>
      </c>
    </row>
    <row r="167" spans="1:13" x14ac:dyDescent="0.25">
      <c r="A167">
        <v>81</v>
      </c>
      <c r="B167">
        <v>1</v>
      </c>
      <c r="C167">
        <v>1</v>
      </c>
      <c r="D167">
        <v>190013</v>
      </c>
      <c r="E167" t="s">
        <v>56</v>
      </c>
      <c r="F167" s="15">
        <v>42383</v>
      </c>
      <c r="G167" t="s">
        <v>39</v>
      </c>
      <c r="H167" s="10">
        <f>VLOOKUP(DataPoli[[#This Row],[Zorgprofielklassecode]],BepalendeZPK[],3,FALSE)</f>
        <v>0</v>
      </c>
      <c r="I167" s="19" t="str">
        <f>IFERROR(GETPIVOTDATA("Uitvoeringsdatum",Rekenblad!$A$3,"Uniek patient ID",DataPoli[[#This Row],[Uniek patient ID]],"Diagnosecode",DataPoli[[#This Row],[Diagnosecode]]),"")</f>
        <v/>
      </c>
      <c r="J167" s="27" t="str">
        <f>IF(DataPoli[[#This Row],[Datum bepalend]]="","Nee","Ja")</f>
        <v>Nee</v>
      </c>
      <c r="K167" s="10" t="str">
        <f>IF(DataPoli[[#This Row],[Uitvoeringsdatum]]&gt;DataPoli[[#This Row],[Datum bepalend]],"post","")</f>
        <v/>
      </c>
      <c r="L167" s="27" t="str">
        <f>TEXT(DataPoli[[#This Row],[Uitvoeringsdatum]],"ddd")</f>
        <v>do</v>
      </c>
      <c r="M167" s="27" t="str">
        <f>IFERROR(DataPoli[[#This Row],[Datum bepalend]]-DataPoli[[#This Row],[Uitvoeringsdatum]],"")</f>
        <v/>
      </c>
    </row>
    <row r="168" spans="1:13" x14ac:dyDescent="0.25">
      <c r="A168">
        <v>83</v>
      </c>
      <c r="B168">
        <v>1</v>
      </c>
      <c r="C168">
        <v>1</v>
      </c>
      <c r="D168">
        <v>190013</v>
      </c>
      <c r="E168" t="s">
        <v>56</v>
      </c>
      <c r="F168" s="15">
        <v>42436</v>
      </c>
      <c r="G168" t="s">
        <v>45</v>
      </c>
      <c r="H168" s="10">
        <f>VLOOKUP(DataPoli[[#This Row],[Zorgprofielklassecode]],BepalendeZPK[],3,FALSE)</f>
        <v>0</v>
      </c>
      <c r="I168" s="19">
        <f>IFERROR(GETPIVOTDATA("Uitvoeringsdatum",Rekenblad!$A$3,"Uniek patient ID",DataPoli[[#This Row],[Uniek patient ID]],"Diagnosecode",DataPoli[[#This Row],[Diagnosecode]]),"")</f>
        <v>42436</v>
      </c>
      <c r="J168" s="27" t="str">
        <f>IF(DataPoli[[#This Row],[Datum bepalend]]="","Nee","Ja")</f>
        <v>Ja</v>
      </c>
      <c r="K168" s="10" t="str">
        <f>IF(DataPoli[[#This Row],[Uitvoeringsdatum]]&gt;DataPoli[[#This Row],[Datum bepalend]],"post","")</f>
        <v/>
      </c>
      <c r="L168" s="27" t="str">
        <f>TEXT(DataPoli[[#This Row],[Uitvoeringsdatum]],"ddd")</f>
        <v>ma</v>
      </c>
      <c r="M168" s="27">
        <f>IFERROR(DataPoli[[#This Row],[Datum bepalend]]-DataPoli[[#This Row],[Uitvoeringsdatum]],"")</f>
        <v>0</v>
      </c>
    </row>
    <row r="169" spans="1:13" x14ac:dyDescent="0.25">
      <c r="A169">
        <v>83</v>
      </c>
      <c r="B169">
        <v>1</v>
      </c>
      <c r="C169">
        <v>5</v>
      </c>
      <c r="D169">
        <v>30000</v>
      </c>
      <c r="E169" t="s">
        <v>54</v>
      </c>
      <c r="F169" s="15">
        <v>42436</v>
      </c>
      <c r="G169" t="s">
        <v>45</v>
      </c>
      <c r="H169" s="10">
        <f>VLOOKUP(DataPoli[[#This Row],[Zorgprofielklassecode]],BepalendeZPK[],3,FALSE)</f>
        <v>1</v>
      </c>
      <c r="I169" s="19">
        <f>IFERROR(GETPIVOTDATA("Uitvoeringsdatum",Rekenblad!$A$3,"Uniek patient ID",DataPoli[[#This Row],[Uniek patient ID]],"Diagnosecode",DataPoli[[#This Row],[Diagnosecode]]),"")</f>
        <v>42436</v>
      </c>
      <c r="J169" s="27" t="str">
        <f>IF(DataPoli[[#This Row],[Datum bepalend]]="","Nee","Ja")</f>
        <v>Ja</v>
      </c>
      <c r="K169" s="10" t="str">
        <f>IF(DataPoli[[#This Row],[Uitvoeringsdatum]]&gt;DataPoli[[#This Row],[Datum bepalend]],"post","")</f>
        <v/>
      </c>
      <c r="L169" s="27" t="str">
        <f>TEXT(DataPoli[[#This Row],[Uitvoeringsdatum]],"ddd")</f>
        <v>ma</v>
      </c>
      <c r="M169" s="27">
        <f>IFERROR(DataPoli[[#This Row],[Datum bepalend]]-DataPoli[[#This Row],[Uitvoeringsdatum]],"")</f>
        <v>0</v>
      </c>
    </row>
    <row r="170" spans="1:13" x14ac:dyDescent="0.25">
      <c r="A170">
        <v>83</v>
      </c>
      <c r="B170">
        <v>1</v>
      </c>
      <c r="C170">
        <v>1</v>
      </c>
      <c r="D170">
        <v>190013</v>
      </c>
      <c r="E170" t="s">
        <v>56</v>
      </c>
      <c r="F170" s="15">
        <v>42500</v>
      </c>
      <c r="G170" t="s">
        <v>45</v>
      </c>
      <c r="H170" s="10">
        <f>VLOOKUP(DataPoli[[#This Row],[Zorgprofielklassecode]],BepalendeZPK[],3,FALSE)</f>
        <v>0</v>
      </c>
      <c r="I170" s="19">
        <f>IFERROR(GETPIVOTDATA("Uitvoeringsdatum",Rekenblad!$A$3,"Uniek patient ID",DataPoli[[#This Row],[Uniek patient ID]],"Diagnosecode",DataPoli[[#This Row],[Diagnosecode]]),"")</f>
        <v>42436</v>
      </c>
      <c r="J170" s="27" t="str">
        <f>IF(DataPoli[[#This Row],[Datum bepalend]]="","Nee","Ja")</f>
        <v>Ja</v>
      </c>
      <c r="K170" s="10" t="str">
        <f>IF(DataPoli[[#This Row],[Uitvoeringsdatum]]&gt;DataPoli[[#This Row],[Datum bepalend]],"post","")</f>
        <v>post</v>
      </c>
      <c r="L170" s="27" t="str">
        <f>TEXT(DataPoli[[#This Row],[Uitvoeringsdatum]],"ddd")</f>
        <v>di</v>
      </c>
      <c r="M170" s="27">
        <f>IFERROR(DataPoli[[#This Row],[Datum bepalend]]-DataPoli[[#This Row],[Uitvoeringsdatum]],"")</f>
        <v>-64</v>
      </c>
    </row>
    <row r="171" spans="1:13" x14ac:dyDescent="0.25">
      <c r="A171">
        <v>83</v>
      </c>
      <c r="B171">
        <v>1</v>
      </c>
      <c r="C171">
        <v>5</v>
      </c>
      <c r="D171">
        <v>30000</v>
      </c>
      <c r="E171" t="s">
        <v>54</v>
      </c>
      <c r="F171" s="15">
        <v>42500</v>
      </c>
      <c r="G171" t="s">
        <v>45</v>
      </c>
      <c r="H171" s="10">
        <f>VLOOKUP(DataPoli[[#This Row],[Zorgprofielklassecode]],BepalendeZPK[],3,FALSE)</f>
        <v>1</v>
      </c>
      <c r="I171" s="19">
        <f>IFERROR(GETPIVOTDATA("Uitvoeringsdatum",Rekenblad!$A$3,"Uniek patient ID",DataPoli[[#This Row],[Uniek patient ID]],"Diagnosecode",DataPoli[[#This Row],[Diagnosecode]]),"")</f>
        <v>42436</v>
      </c>
      <c r="J171" s="27" t="str">
        <f>IF(DataPoli[[#This Row],[Datum bepalend]]="","Nee","Ja")</f>
        <v>Ja</v>
      </c>
      <c r="K171" s="10" t="str">
        <f>IF(DataPoli[[#This Row],[Uitvoeringsdatum]]&gt;DataPoli[[#This Row],[Datum bepalend]],"post","")</f>
        <v>post</v>
      </c>
      <c r="L171" s="27" t="str">
        <f>TEXT(DataPoli[[#This Row],[Uitvoeringsdatum]],"ddd")</f>
        <v>di</v>
      </c>
      <c r="M171" s="27">
        <f>IFERROR(DataPoli[[#This Row],[Datum bepalend]]-DataPoli[[#This Row],[Uitvoeringsdatum]],"")</f>
        <v>-64</v>
      </c>
    </row>
    <row r="172" spans="1:13" x14ac:dyDescent="0.25">
      <c r="A172">
        <v>83</v>
      </c>
      <c r="B172">
        <v>1</v>
      </c>
      <c r="C172">
        <v>1</v>
      </c>
      <c r="D172">
        <v>190013</v>
      </c>
      <c r="E172" t="s">
        <v>56</v>
      </c>
      <c r="F172" s="15">
        <v>42706</v>
      </c>
      <c r="G172" t="s">
        <v>45</v>
      </c>
      <c r="H172" s="10">
        <f>VLOOKUP(DataPoli[[#This Row],[Zorgprofielklassecode]],BepalendeZPK[],3,FALSE)</f>
        <v>0</v>
      </c>
      <c r="I172" s="19">
        <f>IFERROR(GETPIVOTDATA("Uitvoeringsdatum",Rekenblad!$A$3,"Uniek patient ID",DataPoli[[#This Row],[Uniek patient ID]],"Diagnosecode",DataPoli[[#This Row],[Diagnosecode]]),"")</f>
        <v>42436</v>
      </c>
      <c r="J172" s="27" t="str">
        <f>IF(DataPoli[[#This Row],[Datum bepalend]]="","Nee","Ja")</f>
        <v>Ja</v>
      </c>
      <c r="K172" s="10" t="str">
        <f>IF(DataPoli[[#This Row],[Uitvoeringsdatum]]&gt;DataPoli[[#This Row],[Datum bepalend]],"post","")</f>
        <v>post</v>
      </c>
      <c r="L172" s="27" t="str">
        <f>TEXT(DataPoli[[#This Row],[Uitvoeringsdatum]],"ddd")</f>
        <v>vr</v>
      </c>
      <c r="M172" s="27">
        <f>IFERROR(DataPoli[[#This Row],[Datum bepalend]]-DataPoli[[#This Row],[Uitvoeringsdatum]],"")</f>
        <v>-270</v>
      </c>
    </row>
    <row r="173" spans="1:13" x14ac:dyDescent="0.25">
      <c r="A173">
        <v>84</v>
      </c>
      <c r="B173">
        <v>1</v>
      </c>
      <c r="C173">
        <v>1</v>
      </c>
      <c r="D173">
        <v>190060</v>
      </c>
      <c r="E173" t="s">
        <v>55</v>
      </c>
      <c r="F173" s="15">
        <v>42643</v>
      </c>
      <c r="G173" t="s">
        <v>39</v>
      </c>
      <c r="H173" s="10">
        <f>VLOOKUP(DataPoli[[#This Row],[Zorgprofielklassecode]],BepalendeZPK[],3,FALSE)</f>
        <v>0</v>
      </c>
      <c r="I173" s="19" t="str">
        <f>IFERROR(GETPIVOTDATA("Uitvoeringsdatum",Rekenblad!$A$3,"Uniek patient ID",DataPoli[[#This Row],[Uniek patient ID]],"Diagnosecode",DataPoli[[#This Row],[Diagnosecode]]),"")</f>
        <v/>
      </c>
      <c r="J173" s="27" t="str">
        <f>IF(DataPoli[[#This Row],[Datum bepalend]]="","Nee","Ja")</f>
        <v>Nee</v>
      </c>
      <c r="K173" s="10" t="str">
        <f>IF(DataPoli[[#This Row],[Uitvoeringsdatum]]&gt;DataPoli[[#This Row],[Datum bepalend]],"post","")</f>
        <v/>
      </c>
      <c r="L173" s="27" t="str">
        <f>TEXT(DataPoli[[#This Row],[Uitvoeringsdatum]],"ddd")</f>
        <v>vr</v>
      </c>
      <c r="M173" s="27" t="str">
        <f>IFERROR(DataPoli[[#This Row],[Datum bepalend]]-DataPoli[[#This Row],[Uitvoeringsdatum]],"")</f>
        <v/>
      </c>
    </row>
    <row r="174" spans="1:13" x14ac:dyDescent="0.25">
      <c r="A174">
        <v>85</v>
      </c>
      <c r="B174">
        <v>1</v>
      </c>
      <c r="C174">
        <v>1</v>
      </c>
      <c r="D174">
        <v>190060</v>
      </c>
      <c r="E174" t="s">
        <v>55</v>
      </c>
      <c r="F174" s="15">
        <v>42443</v>
      </c>
      <c r="G174" t="s">
        <v>46</v>
      </c>
      <c r="H174" s="10">
        <f>VLOOKUP(DataPoli[[#This Row],[Zorgprofielklassecode]],BepalendeZPK[],3,FALSE)</f>
        <v>0</v>
      </c>
      <c r="I174" s="19" t="str">
        <f>IFERROR(GETPIVOTDATA("Uitvoeringsdatum",Rekenblad!$A$3,"Uniek patient ID",DataPoli[[#This Row],[Uniek patient ID]],"Diagnosecode",DataPoli[[#This Row],[Diagnosecode]]),"")</f>
        <v/>
      </c>
      <c r="J174" s="27" t="str">
        <f>IF(DataPoli[[#This Row],[Datum bepalend]]="","Nee","Ja")</f>
        <v>Nee</v>
      </c>
      <c r="K174" s="10" t="str">
        <f>IF(DataPoli[[#This Row],[Uitvoeringsdatum]]&gt;DataPoli[[#This Row],[Datum bepalend]],"post","")</f>
        <v/>
      </c>
      <c r="L174" s="27" t="str">
        <f>TEXT(DataPoli[[#This Row],[Uitvoeringsdatum]],"ddd")</f>
        <v>ma</v>
      </c>
      <c r="M174" s="27" t="str">
        <f>IFERROR(DataPoli[[#This Row],[Datum bepalend]]-DataPoli[[#This Row],[Uitvoeringsdatum]],"")</f>
        <v/>
      </c>
    </row>
    <row r="175" spans="1:13" x14ac:dyDescent="0.25">
      <c r="A175">
        <v>86</v>
      </c>
      <c r="B175">
        <v>1</v>
      </c>
      <c r="C175">
        <v>1</v>
      </c>
      <c r="D175">
        <v>190060</v>
      </c>
      <c r="E175" t="s">
        <v>55</v>
      </c>
      <c r="F175" s="15">
        <v>42599</v>
      </c>
      <c r="G175" t="s">
        <v>42</v>
      </c>
      <c r="H175" s="10">
        <f>VLOOKUP(DataPoli[[#This Row],[Zorgprofielklassecode]],BepalendeZPK[],3,FALSE)</f>
        <v>0</v>
      </c>
      <c r="I175" s="19" t="str">
        <f>IFERROR(GETPIVOTDATA("Uitvoeringsdatum",Rekenblad!$A$3,"Uniek patient ID",DataPoli[[#This Row],[Uniek patient ID]],"Diagnosecode",DataPoli[[#This Row],[Diagnosecode]]),"")</f>
        <v/>
      </c>
      <c r="J175" s="27" t="str">
        <f>IF(DataPoli[[#This Row],[Datum bepalend]]="","Nee","Ja")</f>
        <v>Nee</v>
      </c>
      <c r="K175" s="10" t="str">
        <f>IF(DataPoli[[#This Row],[Uitvoeringsdatum]]&gt;DataPoli[[#This Row],[Datum bepalend]],"post","")</f>
        <v/>
      </c>
      <c r="L175" s="27" t="str">
        <f>TEXT(DataPoli[[#This Row],[Uitvoeringsdatum]],"ddd")</f>
        <v>wo</v>
      </c>
      <c r="M175" s="27" t="str">
        <f>IFERROR(DataPoli[[#This Row],[Datum bepalend]]-DataPoli[[#This Row],[Uitvoeringsdatum]],"")</f>
        <v/>
      </c>
    </row>
    <row r="176" spans="1:13" x14ac:dyDescent="0.25">
      <c r="A176">
        <v>87</v>
      </c>
      <c r="B176">
        <v>1</v>
      </c>
      <c r="C176">
        <v>1</v>
      </c>
      <c r="D176">
        <v>190060</v>
      </c>
      <c r="E176" t="s">
        <v>55</v>
      </c>
      <c r="F176" s="15">
        <v>42494</v>
      </c>
      <c r="G176" t="s">
        <v>39</v>
      </c>
      <c r="H176" s="10">
        <f>VLOOKUP(DataPoli[[#This Row],[Zorgprofielklassecode]],BepalendeZPK[],3,FALSE)</f>
        <v>0</v>
      </c>
      <c r="I176" s="19" t="str">
        <f>IFERROR(GETPIVOTDATA("Uitvoeringsdatum",Rekenblad!$A$3,"Uniek patient ID",DataPoli[[#This Row],[Uniek patient ID]],"Diagnosecode",DataPoli[[#This Row],[Diagnosecode]]),"")</f>
        <v/>
      </c>
      <c r="J176" s="27" t="str">
        <f>IF(DataPoli[[#This Row],[Datum bepalend]]="","Nee","Ja")</f>
        <v>Nee</v>
      </c>
      <c r="K176" s="10" t="str">
        <f>IF(DataPoli[[#This Row],[Uitvoeringsdatum]]&gt;DataPoli[[#This Row],[Datum bepalend]],"post","")</f>
        <v/>
      </c>
      <c r="L176" s="27" t="str">
        <f>TEXT(DataPoli[[#This Row],[Uitvoeringsdatum]],"ddd")</f>
        <v>wo</v>
      </c>
      <c r="M176" s="27" t="str">
        <f>IFERROR(DataPoli[[#This Row],[Datum bepalend]]-DataPoli[[#This Row],[Uitvoeringsdatum]],"")</f>
        <v/>
      </c>
    </row>
    <row r="177" spans="1:13" x14ac:dyDescent="0.25">
      <c r="A177">
        <v>88</v>
      </c>
      <c r="B177">
        <v>1</v>
      </c>
      <c r="C177">
        <v>1</v>
      </c>
      <c r="D177">
        <v>190013</v>
      </c>
      <c r="E177" t="s">
        <v>56</v>
      </c>
      <c r="F177" s="15">
        <v>42381</v>
      </c>
      <c r="G177" t="s">
        <v>49</v>
      </c>
      <c r="H177" s="10">
        <f>VLOOKUP(DataPoli[[#This Row],[Zorgprofielklassecode]],BepalendeZPK[],3,FALSE)</f>
        <v>0</v>
      </c>
      <c r="I177" s="19" t="str">
        <f>IFERROR(GETPIVOTDATA("Uitvoeringsdatum",Rekenblad!$A$3,"Uniek patient ID",DataPoli[[#This Row],[Uniek patient ID]],"Diagnosecode",DataPoli[[#This Row],[Diagnosecode]]),"")</f>
        <v/>
      </c>
      <c r="J177" s="27" t="str">
        <f>IF(DataPoli[[#This Row],[Datum bepalend]]="","Nee","Ja")</f>
        <v>Nee</v>
      </c>
      <c r="K177" s="10" t="str">
        <f>IF(DataPoli[[#This Row],[Uitvoeringsdatum]]&gt;DataPoli[[#This Row],[Datum bepalend]],"post","")</f>
        <v/>
      </c>
      <c r="L177" s="27" t="str">
        <f>TEXT(DataPoli[[#This Row],[Uitvoeringsdatum]],"ddd")</f>
        <v>di</v>
      </c>
      <c r="M177" s="27" t="str">
        <f>IFERROR(DataPoli[[#This Row],[Datum bepalend]]-DataPoli[[#This Row],[Uitvoeringsdatum]],"")</f>
        <v/>
      </c>
    </row>
    <row r="178" spans="1:13" x14ac:dyDescent="0.25">
      <c r="A178">
        <v>89</v>
      </c>
      <c r="B178">
        <v>1</v>
      </c>
      <c r="C178">
        <v>1</v>
      </c>
      <c r="D178">
        <v>190060</v>
      </c>
      <c r="E178" t="s">
        <v>55</v>
      </c>
      <c r="F178" s="15">
        <v>42550</v>
      </c>
      <c r="G178" t="s">
        <v>48</v>
      </c>
      <c r="H178" s="10">
        <f>VLOOKUP(DataPoli[[#This Row],[Zorgprofielklassecode]],BepalendeZPK[],3,FALSE)</f>
        <v>0</v>
      </c>
      <c r="I178" s="19" t="str">
        <f>IFERROR(GETPIVOTDATA("Uitvoeringsdatum",Rekenblad!$A$3,"Uniek patient ID",DataPoli[[#This Row],[Uniek patient ID]],"Diagnosecode",DataPoli[[#This Row],[Diagnosecode]]),"")</f>
        <v/>
      </c>
      <c r="J178" s="27" t="str">
        <f>IF(DataPoli[[#This Row],[Datum bepalend]]="","Nee","Ja")</f>
        <v>Nee</v>
      </c>
      <c r="K178" s="10" t="str">
        <f>IF(DataPoli[[#This Row],[Uitvoeringsdatum]]&gt;DataPoli[[#This Row],[Datum bepalend]],"post","")</f>
        <v/>
      </c>
      <c r="L178" s="27" t="str">
        <f>TEXT(DataPoli[[#This Row],[Uitvoeringsdatum]],"ddd")</f>
        <v>wo</v>
      </c>
      <c r="M178" s="27" t="str">
        <f>IFERROR(DataPoli[[#This Row],[Datum bepalend]]-DataPoli[[#This Row],[Uitvoeringsdatum]],"")</f>
        <v/>
      </c>
    </row>
    <row r="179" spans="1:13" x14ac:dyDescent="0.25">
      <c r="A179">
        <v>91</v>
      </c>
      <c r="B179">
        <v>1</v>
      </c>
      <c r="C179">
        <v>1</v>
      </c>
      <c r="D179">
        <v>190013</v>
      </c>
      <c r="E179" t="s">
        <v>56</v>
      </c>
      <c r="F179" s="15">
        <v>42508</v>
      </c>
      <c r="G179" t="s">
        <v>45</v>
      </c>
      <c r="H179" s="10">
        <f>VLOOKUP(DataPoli[[#This Row],[Zorgprofielklassecode]],BepalendeZPK[],3,FALSE)</f>
        <v>0</v>
      </c>
      <c r="I179" s="19" t="str">
        <f>IFERROR(GETPIVOTDATA("Uitvoeringsdatum",Rekenblad!$A$3,"Uniek patient ID",DataPoli[[#This Row],[Uniek patient ID]],"Diagnosecode",DataPoli[[#This Row],[Diagnosecode]]),"")</f>
        <v/>
      </c>
      <c r="J179" s="27" t="str">
        <f>IF(DataPoli[[#This Row],[Datum bepalend]]="","Nee","Ja")</f>
        <v>Nee</v>
      </c>
      <c r="K179" s="10" t="str">
        <f>IF(DataPoli[[#This Row],[Uitvoeringsdatum]]&gt;DataPoli[[#This Row],[Datum bepalend]],"post","")</f>
        <v/>
      </c>
      <c r="L179" s="27" t="str">
        <f>TEXT(DataPoli[[#This Row],[Uitvoeringsdatum]],"ddd")</f>
        <v>wo</v>
      </c>
      <c r="M179" s="27" t="str">
        <f>IFERROR(DataPoli[[#This Row],[Datum bepalend]]-DataPoli[[#This Row],[Uitvoeringsdatum]],"")</f>
        <v/>
      </c>
    </row>
    <row r="180" spans="1:13" x14ac:dyDescent="0.25">
      <c r="A180">
        <v>92</v>
      </c>
      <c r="B180">
        <v>1</v>
      </c>
      <c r="C180">
        <v>1</v>
      </c>
      <c r="D180">
        <v>190013</v>
      </c>
      <c r="E180" t="s">
        <v>56</v>
      </c>
      <c r="F180" s="15">
        <v>42529</v>
      </c>
      <c r="G180" t="s">
        <v>48</v>
      </c>
      <c r="H180" s="10">
        <f>VLOOKUP(DataPoli[[#This Row],[Zorgprofielklassecode]],BepalendeZPK[],3,FALSE)</f>
        <v>0</v>
      </c>
      <c r="I180" s="19" t="str">
        <f>IFERROR(GETPIVOTDATA("Uitvoeringsdatum",Rekenblad!$A$3,"Uniek patient ID",DataPoli[[#This Row],[Uniek patient ID]],"Diagnosecode",DataPoli[[#This Row],[Diagnosecode]]),"")</f>
        <v/>
      </c>
      <c r="J180" s="27" t="str">
        <f>IF(DataPoli[[#This Row],[Datum bepalend]]="","Nee","Ja")</f>
        <v>Nee</v>
      </c>
      <c r="K180" s="10" t="str">
        <f>IF(DataPoli[[#This Row],[Uitvoeringsdatum]]&gt;DataPoli[[#This Row],[Datum bepalend]],"post","")</f>
        <v/>
      </c>
      <c r="L180" s="27" t="str">
        <f>TEXT(DataPoli[[#This Row],[Uitvoeringsdatum]],"ddd")</f>
        <v>wo</v>
      </c>
      <c r="M180" s="27" t="str">
        <f>IFERROR(DataPoli[[#This Row],[Datum bepalend]]-DataPoli[[#This Row],[Uitvoeringsdatum]],"")</f>
        <v/>
      </c>
    </row>
    <row r="181" spans="1:13" x14ac:dyDescent="0.25">
      <c r="A181">
        <v>92</v>
      </c>
      <c r="B181">
        <v>1</v>
      </c>
      <c r="C181">
        <v>1</v>
      </c>
      <c r="D181">
        <v>190013</v>
      </c>
      <c r="E181" t="s">
        <v>56</v>
      </c>
      <c r="F181" s="15">
        <v>42543</v>
      </c>
      <c r="G181" t="s">
        <v>48</v>
      </c>
      <c r="H181" s="10">
        <f>VLOOKUP(DataPoli[[#This Row],[Zorgprofielklassecode]],BepalendeZPK[],3,FALSE)</f>
        <v>0</v>
      </c>
      <c r="I181" s="19" t="str">
        <f>IFERROR(GETPIVOTDATA("Uitvoeringsdatum",Rekenblad!$A$3,"Uniek patient ID",DataPoli[[#This Row],[Uniek patient ID]],"Diagnosecode",DataPoli[[#This Row],[Diagnosecode]]),"")</f>
        <v/>
      </c>
      <c r="J181" s="27" t="str">
        <f>IF(DataPoli[[#This Row],[Datum bepalend]]="","Nee","Ja")</f>
        <v>Nee</v>
      </c>
      <c r="K181" s="10" t="str">
        <f>IF(DataPoli[[#This Row],[Uitvoeringsdatum]]&gt;DataPoli[[#This Row],[Datum bepalend]],"post","")</f>
        <v/>
      </c>
      <c r="L181" s="27" t="str">
        <f>TEXT(DataPoli[[#This Row],[Uitvoeringsdatum]],"ddd")</f>
        <v>wo</v>
      </c>
      <c r="M181" s="27" t="str">
        <f>IFERROR(DataPoli[[#This Row],[Datum bepalend]]-DataPoli[[#This Row],[Uitvoeringsdatum]],"")</f>
        <v/>
      </c>
    </row>
    <row r="182" spans="1:13" x14ac:dyDescent="0.25">
      <c r="A182">
        <v>92</v>
      </c>
      <c r="B182">
        <v>1</v>
      </c>
      <c r="C182">
        <v>1</v>
      </c>
      <c r="D182">
        <v>190013</v>
      </c>
      <c r="E182" t="s">
        <v>56</v>
      </c>
      <c r="F182" s="15">
        <v>42688</v>
      </c>
      <c r="G182" t="s">
        <v>35</v>
      </c>
      <c r="H182" s="10">
        <f>VLOOKUP(DataPoli[[#This Row],[Zorgprofielklassecode]],BepalendeZPK[],3,FALSE)</f>
        <v>0</v>
      </c>
      <c r="I182" s="19" t="str">
        <f>IFERROR(GETPIVOTDATA("Uitvoeringsdatum",Rekenblad!$A$3,"Uniek patient ID",DataPoli[[#This Row],[Uniek patient ID]],"Diagnosecode",DataPoli[[#This Row],[Diagnosecode]]),"")</f>
        <v/>
      </c>
      <c r="J182" s="27" t="str">
        <f>IF(DataPoli[[#This Row],[Datum bepalend]]="","Nee","Ja")</f>
        <v>Nee</v>
      </c>
      <c r="K182" s="10" t="str">
        <f>IF(DataPoli[[#This Row],[Uitvoeringsdatum]]&gt;DataPoli[[#This Row],[Datum bepalend]],"post","")</f>
        <v/>
      </c>
      <c r="L182" s="27" t="str">
        <f>TEXT(DataPoli[[#This Row],[Uitvoeringsdatum]],"ddd")</f>
        <v>ma</v>
      </c>
      <c r="M182" s="27" t="str">
        <f>IFERROR(DataPoli[[#This Row],[Datum bepalend]]-DataPoli[[#This Row],[Uitvoeringsdatum]],"")</f>
        <v/>
      </c>
    </row>
    <row r="183" spans="1:13" x14ac:dyDescent="0.25">
      <c r="A183">
        <v>93</v>
      </c>
      <c r="B183">
        <v>1</v>
      </c>
      <c r="C183">
        <v>1</v>
      </c>
      <c r="D183">
        <v>190060</v>
      </c>
      <c r="E183" t="s">
        <v>55</v>
      </c>
      <c r="F183" s="15">
        <v>42556</v>
      </c>
      <c r="G183" t="s">
        <v>40</v>
      </c>
      <c r="H183" s="10">
        <f>VLOOKUP(DataPoli[[#This Row],[Zorgprofielklassecode]],BepalendeZPK[],3,FALSE)</f>
        <v>0</v>
      </c>
      <c r="I183" s="19" t="str">
        <f>IFERROR(GETPIVOTDATA("Uitvoeringsdatum",Rekenblad!$A$3,"Uniek patient ID",DataPoli[[#This Row],[Uniek patient ID]],"Diagnosecode",DataPoli[[#This Row],[Diagnosecode]]),"")</f>
        <v/>
      </c>
      <c r="J183" s="27" t="str">
        <f>IF(DataPoli[[#This Row],[Datum bepalend]]="","Nee","Ja")</f>
        <v>Nee</v>
      </c>
      <c r="K183" s="10" t="str">
        <f>IF(DataPoli[[#This Row],[Uitvoeringsdatum]]&gt;DataPoli[[#This Row],[Datum bepalend]],"post","")</f>
        <v/>
      </c>
      <c r="L183" s="27" t="str">
        <f>TEXT(DataPoli[[#This Row],[Uitvoeringsdatum]],"ddd")</f>
        <v>di</v>
      </c>
      <c r="M183" s="27" t="str">
        <f>IFERROR(DataPoli[[#This Row],[Datum bepalend]]-DataPoli[[#This Row],[Uitvoeringsdatum]],"")</f>
        <v/>
      </c>
    </row>
    <row r="184" spans="1:13" x14ac:dyDescent="0.25">
      <c r="A184">
        <v>94</v>
      </c>
      <c r="B184">
        <v>1</v>
      </c>
      <c r="C184">
        <v>1</v>
      </c>
      <c r="D184">
        <v>190060</v>
      </c>
      <c r="E184" t="s">
        <v>55</v>
      </c>
      <c r="F184" s="15">
        <v>42662</v>
      </c>
      <c r="G184" t="s">
        <v>45</v>
      </c>
      <c r="H184" s="10">
        <f>VLOOKUP(DataPoli[[#This Row],[Zorgprofielklassecode]],BepalendeZPK[],3,FALSE)</f>
        <v>0</v>
      </c>
      <c r="I184" s="19" t="str">
        <f>IFERROR(GETPIVOTDATA("Uitvoeringsdatum",Rekenblad!$A$3,"Uniek patient ID",DataPoli[[#This Row],[Uniek patient ID]],"Diagnosecode",DataPoli[[#This Row],[Diagnosecode]]),"")</f>
        <v/>
      </c>
      <c r="J184" s="27" t="str">
        <f>IF(DataPoli[[#This Row],[Datum bepalend]]="","Nee","Ja")</f>
        <v>Nee</v>
      </c>
      <c r="K184" s="10" t="str">
        <f>IF(DataPoli[[#This Row],[Uitvoeringsdatum]]&gt;DataPoli[[#This Row],[Datum bepalend]],"post","")</f>
        <v/>
      </c>
      <c r="L184" s="27" t="str">
        <f>TEXT(DataPoli[[#This Row],[Uitvoeringsdatum]],"ddd")</f>
        <v>wo</v>
      </c>
      <c r="M184" s="27" t="str">
        <f>IFERROR(DataPoli[[#This Row],[Datum bepalend]]-DataPoli[[#This Row],[Uitvoeringsdatum]],"")</f>
        <v/>
      </c>
    </row>
    <row r="185" spans="1:13" x14ac:dyDescent="0.25">
      <c r="A185">
        <v>95</v>
      </c>
      <c r="B185">
        <v>1</v>
      </c>
      <c r="C185">
        <v>1</v>
      </c>
      <c r="D185">
        <v>190013</v>
      </c>
      <c r="E185" t="s">
        <v>56</v>
      </c>
      <c r="F185" s="15">
        <v>42649</v>
      </c>
      <c r="G185" t="s">
        <v>38</v>
      </c>
      <c r="H185" s="10">
        <f>VLOOKUP(DataPoli[[#This Row],[Zorgprofielklassecode]],BepalendeZPK[],3,FALSE)</f>
        <v>0</v>
      </c>
      <c r="I185" s="19" t="str">
        <f>IFERROR(GETPIVOTDATA("Uitvoeringsdatum",Rekenblad!$A$3,"Uniek patient ID",DataPoli[[#This Row],[Uniek patient ID]],"Diagnosecode",DataPoli[[#This Row],[Diagnosecode]]),"")</f>
        <v/>
      </c>
      <c r="J185" s="27" t="str">
        <f>IF(DataPoli[[#This Row],[Datum bepalend]]="","Nee","Ja")</f>
        <v>Nee</v>
      </c>
      <c r="K185" s="10" t="str">
        <f>IF(DataPoli[[#This Row],[Uitvoeringsdatum]]&gt;DataPoli[[#This Row],[Datum bepalend]],"post","")</f>
        <v/>
      </c>
      <c r="L185" s="27" t="str">
        <f>TEXT(DataPoli[[#This Row],[Uitvoeringsdatum]],"ddd")</f>
        <v>do</v>
      </c>
      <c r="M185" s="27" t="str">
        <f>IFERROR(DataPoli[[#This Row],[Datum bepalend]]-DataPoli[[#This Row],[Uitvoeringsdatum]],"")</f>
        <v/>
      </c>
    </row>
    <row r="186" spans="1:13" x14ac:dyDescent="0.25">
      <c r="A186">
        <v>97</v>
      </c>
      <c r="B186">
        <v>1</v>
      </c>
      <c r="C186">
        <v>1</v>
      </c>
      <c r="D186">
        <v>190013</v>
      </c>
      <c r="E186" t="s">
        <v>56</v>
      </c>
      <c r="F186" s="15">
        <v>42464</v>
      </c>
      <c r="G186" t="s">
        <v>46</v>
      </c>
      <c r="H186" s="10">
        <f>VLOOKUP(DataPoli[[#This Row],[Zorgprofielklassecode]],BepalendeZPK[],3,FALSE)</f>
        <v>0</v>
      </c>
      <c r="I186" s="19" t="str">
        <f>IFERROR(GETPIVOTDATA("Uitvoeringsdatum",Rekenblad!$A$3,"Uniek patient ID",DataPoli[[#This Row],[Uniek patient ID]],"Diagnosecode",DataPoli[[#This Row],[Diagnosecode]]),"")</f>
        <v/>
      </c>
      <c r="J186" s="27" t="str">
        <f>IF(DataPoli[[#This Row],[Datum bepalend]]="","Nee","Ja")</f>
        <v>Nee</v>
      </c>
      <c r="K186" s="10" t="str">
        <f>IF(DataPoli[[#This Row],[Uitvoeringsdatum]]&gt;DataPoli[[#This Row],[Datum bepalend]],"post","")</f>
        <v/>
      </c>
      <c r="L186" s="27" t="str">
        <f>TEXT(DataPoli[[#This Row],[Uitvoeringsdatum]],"ddd")</f>
        <v>ma</v>
      </c>
      <c r="M186" s="27" t="str">
        <f>IFERROR(DataPoli[[#This Row],[Datum bepalend]]-DataPoli[[#This Row],[Uitvoeringsdatum]],"")</f>
        <v/>
      </c>
    </row>
    <row r="187" spans="1:13" x14ac:dyDescent="0.25">
      <c r="A187">
        <v>97</v>
      </c>
      <c r="B187">
        <v>1</v>
      </c>
      <c r="C187">
        <v>1</v>
      </c>
      <c r="D187">
        <v>190013</v>
      </c>
      <c r="E187" t="s">
        <v>56</v>
      </c>
      <c r="F187" s="15">
        <v>42647</v>
      </c>
      <c r="G187" t="s">
        <v>36</v>
      </c>
      <c r="H187" s="10">
        <f>VLOOKUP(DataPoli[[#This Row],[Zorgprofielklassecode]],BepalendeZPK[],3,FALSE)</f>
        <v>0</v>
      </c>
      <c r="I187" s="19" t="str">
        <f>IFERROR(GETPIVOTDATA("Uitvoeringsdatum",Rekenblad!$A$3,"Uniek patient ID",DataPoli[[#This Row],[Uniek patient ID]],"Diagnosecode",DataPoli[[#This Row],[Diagnosecode]]),"")</f>
        <v/>
      </c>
      <c r="J187" s="27" t="str">
        <f>IF(DataPoli[[#This Row],[Datum bepalend]]="","Nee","Ja")</f>
        <v>Nee</v>
      </c>
      <c r="K187" s="10" t="str">
        <f>IF(DataPoli[[#This Row],[Uitvoeringsdatum]]&gt;DataPoli[[#This Row],[Datum bepalend]],"post","")</f>
        <v/>
      </c>
      <c r="L187" s="27" t="str">
        <f>TEXT(DataPoli[[#This Row],[Uitvoeringsdatum]],"ddd")</f>
        <v>di</v>
      </c>
      <c r="M187" s="27" t="str">
        <f>IFERROR(DataPoli[[#This Row],[Datum bepalend]]-DataPoli[[#This Row],[Uitvoeringsdatum]],"")</f>
        <v/>
      </c>
    </row>
    <row r="188" spans="1:13" x14ac:dyDescent="0.25">
      <c r="A188">
        <v>98</v>
      </c>
      <c r="B188">
        <v>1</v>
      </c>
      <c r="C188">
        <v>1</v>
      </c>
      <c r="D188">
        <v>190060</v>
      </c>
      <c r="E188" t="s">
        <v>55</v>
      </c>
      <c r="F188" s="15">
        <v>42375</v>
      </c>
      <c r="G188" t="s">
        <v>35</v>
      </c>
      <c r="H188" s="10">
        <f>VLOOKUP(DataPoli[[#This Row],[Zorgprofielklassecode]],BepalendeZPK[],3,FALSE)</f>
        <v>0</v>
      </c>
      <c r="I188" s="19">
        <f>IFERROR(GETPIVOTDATA("Uitvoeringsdatum",Rekenblad!$A$3,"Uniek patient ID",DataPoli[[#This Row],[Uniek patient ID]],"Diagnosecode",DataPoli[[#This Row],[Diagnosecode]]),"")</f>
        <v>42388</v>
      </c>
      <c r="J188" s="27" t="str">
        <f>IF(DataPoli[[#This Row],[Datum bepalend]]="","Nee","Ja")</f>
        <v>Ja</v>
      </c>
      <c r="K188" s="10" t="str">
        <f>IF(DataPoli[[#This Row],[Uitvoeringsdatum]]&gt;DataPoli[[#This Row],[Datum bepalend]],"post","")</f>
        <v/>
      </c>
      <c r="L188" s="27" t="str">
        <f>TEXT(DataPoli[[#This Row],[Uitvoeringsdatum]],"ddd")</f>
        <v>wo</v>
      </c>
      <c r="M188" s="27">
        <f>IFERROR(DataPoli[[#This Row],[Datum bepalend]]-DataPoli[[#This Row],[Uitvoeringsdatum]],"")</f>
        <v>13</v>
      </c>
    </row>
    <row r="189" spans="1:13" x14ac:dyDescent="0.25">
      <c r="A189">
        <v>98</v>
      </c>
      <c r="B189">
        <v>1</v>
      </c>
      <c r="C189">
        <v>5</v>
      </c>
      <c r="D189">
        <v>30000</v>
      </c>
      <c r="E189" t="s">
        <v>54</v>
      </c>
      <c r="F189" s="15">
        <v>42388</v>
      </c>
      <c r="G189" t="s">
        <v>45</v>
      </c>
      <c r="H189" s="10">
        <f>VLOOKUP(DataPoli[[#This Row],[Zorgprofielklassecode]],BepalendeZPK[],3,FALSE)</f>
        <v>1</v>
      </c>
      <c r="I189" s="19">
        <f>IFERROR(GETPIVOTDATA("Uitvoeringsdatum",Rekenblad!$A$3,"Uniek patient ID",DataPoli[[#This Row],[Uniek patient ID]],"Diagnosecode",DataPoli[[#This Row],[Diagnosecode]]),"")</f>
        <v>42388</v>
      </c>
      <c r="J189" s="27" t="str">
        <f>IF(DataPoli[[#This Row],[Datum bepalend]]="","Nee","Ja")</f>
        <v>Ja</v>
      </c>
      <c r="K189" s="10" t="str">
        <f>IF(DataPoli[[#This Row],[Uitvoeringsdatum]]&gt;DataPoli[[#This Row],[Datum bepalend]],"post","")</f>
        <v/>
      </c>
      <c r="L189" s="27" t="str">
        <f>TEXT(DataPoli[[#This Row],[Uitvoeringsdatum]],"ddd")</f>
        <v>di</v>
      </c>
      <c r="M189" s="27">
        <f>IFERROR(DataPoli[[#This Row],[Datum bepalend]]-DataPoli[[#This Row],[Uitvoeringsdatum]],"")</f>
        <v>0</v>
      </c>
    </row>
    <row r="190" spans="1:13" x14ac:dyDescent="0.25">
      <c r="A190">
        <v>98</v>
      </c>
      <c r="B190">
        <v>1</v>
      </c>
      <c r="C190">
        <v>1</v>
      </c>
      <c r="D190">
        <v>190013</v>
      </c>
      <c r="E190" t="s">
        <v>56</v>
      </c>
      <c r="F190" s="15">
        <v>42453</v>
      </c>
      <c r="G190" t="s">
        <v>45</v>
      </c>
      <c r="H190" s="10">
        <f>VLOOKUP(DataPoli[[#This Row],[Zorgprofielklassecode]],BepalendeZPK[],3,FALSE)</f>
        <v>0</v>
      </c>
      <c r="I190" s="19">
        <f>IFERROR(GETPIVOTDATA("Uitvoeringsdatum",Rekenblad!$A$3,"Uniek patient ID",DataPoli[[#This Row],[Uniek patient ID]],"Diagnosecode",DataPoli[[#This Row],[Diagnosecode]]),"")</f>
        <v>42388</v>
      </c>
      <c r="J190" s="27" t="str">
        <f>IF(DataPoli[[#This Row],[Datum bepalend]]="","Nee","Ja")</f>
        <v>Ja</v>
      </c>
      <c r="K190" s="10" t="str">
        <f>IF(DataPoli[[#This Row],[Uitvoeringsdatum]]&gt;DataPoli[[#This Row],[Datum bepalend]],"post","")</f>
        <v>post</v>
      </c>
      <c r="L190" s="27" t="str">
        <f>TEXT(DataPoli[[#This Row],[Uitvoeringsdatum]],"ddd")</f>
        <v>do</v>
      </c>
      <c r="M190" s="27">
        <f>IFERROR(DataPoli[[#This Row],[Datum bepalend]]-DataPoli[[#This Row],[Uitvoeringsdatum]],"")</f>
        <v>-65</v>
      </c>
    </row>
    <row r="191" spans="1:13" x14ac:dyDescent="0.25">
      <c r="A191">
        <v>98</v>
      </c>
      <c r="B191">
        <v>1</v>
      </c>
      <c r="C191">
        <v>1</v>
      </c>
      <c r="D191">
        <v>190013</v>
      </c>
      <c r="E191" t="s">
        <v>56</v>
      </c>
      <c r="F191" s="15">
        <v>42543</v>
      </c>
      <c r="G191" t="s">
        <v>45</v>
      </c>
      <c r="H191" s="10">
        <f>VLOOKUP(DataPoli[[#This Row],[Zorgprofielklassecode]],BepalendeZPK[],3,FALSE)</f>
        <v>0</v>
      </c>
      <c r="I191" s="19">
        <f>IFERROR(GETPIVOTDATA("Uitvoeringsdatum",Rekenblad!$A$3,"Uniek patient ID",DataPoli[[#This Row],[Uniek patient ID]],"Diagnosecode",DataPoli[[#This Row],[Diagnosecode]]),"")</f>
        <v>42388</v>
      </c>
      <c r="J191" s="27" t="str">
        <f>IF(DataPoli[[#This Row],[Datum bepalend]]="","Nee","Ja")</f>
        <v>Ja</v>
      </c>
      <c r="K191" s="10" t="str">
        <f>IF(DataPoli[[#This Row],[Uitvoeringsdatum]]&gt;DataPoli[[#This Row],[Datum bepalend]],"post","")</f>
        <v>post</v>
      </c>
      <c r="L191" s="27" t="str">
        <f>TEXT(DataPoli[[#This Row],[Uitvoeringsdatum]],"ddd")</f>
        <v>wo</v>
      </c>
      <c r="M191" s="27">
        <f>IFERROR(DataPoli[[#This Row],[Datum bepalend]]-DataPoli[[#This Row],[Uitvoeringsdatum]],"")</f>
        <v>-155</v>
      </c>
    </row>
    <row r="192" spans="1:13" x14ac:dyDescent="0.25">
      <c r="A192">
        <v>98</v>
      </c>
      <c r="B192">
        <v>1</v>
      </c>
      <c r="C192">
        <v>5</v>
      </c>
      <c r="D192">
        <v>30000</v>
      </c>
      <c r="E192" t="s">
        <v>54</v>
      </c>
      <c r="F192" s="15">
        <v>42621</v>
      </c>
      <c r="G192" t="s">
        <v>45</v>
      </c>
      <c r="H192" s="10">
        <f>VLOOKUP(DataPoli[[#This Row],[Zorgprofielklassecode]],BepalendeZPK[],3,FALSE)</f>
        <v>1</v>
      </c>
      <c r="I192" s="19">
        <f>IFERROR(GETPIVOTDATA("Uitvoeringsdatum",Rekenblad!$A$3,"Uniek patient ID",DataPoli[[#This Row],[Uniek patient ID]],"Diagnosecode",DataPoli[[#This Row],[Diagnosecode]]),"")</f>
        <v>42388</v>
      </c>
      <c r="J192" s="27" t="str">
        <f>IF(DataPoli[[#This Row],[Datum bepalend]]="","Nee","Ja")</f>
        <v>Ja</v>
      </c>
      <c r="K192" s="10" t="str">
        <f>IF(DataPoli[[#This Row],[Uitvoeringsdatum]]&gt;DataPoli[[#This Row],[Datum bepalend]],"post","")</f>
        <v>post</v>
      </c>
      <c r="L192" s="27" t="str">
        <f>TEXT(DataPoli[[#This Row],[Uitvoeringsdatum]],"ddd")</f>
        <v>do</v>
      </c>
      <c r="M192" s="27">
        <f>IFERROR(DataPoli[[#This Row],[Datum bepalend]]-DataPoli[[#This Row],[Uitvoeringsdatum]],"")</f>
        <v>-233</v>
      </c>
    </row>
    <row r="193" spans="1:13" x14ac:dyDescent="0.25">
      <c r="A193">
        <v>98</v>
      </c>
      <c r="B193">
        <v>1</v>
      </c>
      <c r="C193">
        <v>5</v>
      </c>
      <c r="D193">
        <v>30000</v>
      </c>
      <c r="E193" t="s">
        <v>54</v>
      </c>
      <c r="F193" s="15">
        <v>42621</v>
      </c>
      <c r="G193" t="s">
        <v>45</v>
      </c>
      <c r="H193" s="10">
        <f>VLOOKUP(DataPoli[[#This Row],[Zorgprofielklassecode]],BepalendeZPK[],3,FALSE)</f>
        <v>1</v>
      </c>
      <c r="I193" s="19">
        <f>IFERROR(GETPIVOTDATA("Uitvoeringsdatum",Rekenblad!$A$3,"Uniek patient ID",DataPoli[[#This Row],[Uniek patient ID]],"Diagnosecode",DataPoli[[#This Row],[Diagnosecode]]),"")</f>
        <v>42388</v>
      </c>
      <c r="J193" s="27" t="str">
        <f>IF(DataPoli[[#This Row],[Datum bepalend]]="","Nee","Ja")</f>
        <v>Ja</v>
      </c>
      <c r="K193" s="10" t="str">
        <f>IF(DataPoli[[#This Row],[Uitvoeringsdatum]]&gt;DataPoli[[#This Row],[Datum bepalend]],"post","")</f>
        <v>post</v>
      </c>
      <c r="L193" s="27" t="str">
        <f>TEXT(DataPoli[[#This Row],[Uitvoeringsdatum]],"ddd")</f>
        <v>do</v>
      </c>
      <c r="M193" s="27">
        <f>IFERROR(DataPoli[[#This Row],[Datum bepalend]]-DataPoli[[#This Row],[Uitvoeringsdatum]],"")</f>
        <v>-233</v>
      </c>
    </row>
    <row r="194" spans="1:13" x14ac:dyDescent="0.25">
      <c r="A194">
        <v>98</v>
      </c>
      <c r="B194">
        <v>1</v>
      </c>
      <c r="C194">
        <v>5</v>
      </c>
      <c r="D194">
        <v>30000</v>
      </c>
      <c r="E194" t="s">
        <v>54</v>
      </c>
      <c r="F194" s="15">
        <v>42621</v>
      </c>
      <c r="G194" t="s">
        <v>45</v>
      </c>
      <c r="H194" s="10">
        <f>VLOOKUP(DataPoli[[#This Row],[Zorgprofielklassecode]],BepalendeZPK[],3,FALSE)</f>
        <v>1</v>
      </c>
      <c r="I194" s="19">
        <f>IFERROR(GETPIVOTDATA("Uitvoeringsdatum",Rekenblad!$A$3,"Uniek patient ID",DataPoli[[#This Row],[Uniek patient ID]],"Diagnosecode",DataPoli[[#This Row],[Diagnosecode]]),"")</f>
        <v>42388</v>
      </c>
      <c r="J194" s="27" t="str">
        <f>IF(DataPoli[[#This Row],[Datum bepalend]]="","Nee","Ja")</f>
        <v>Ja</v>
      </c>
      <c r="K194" s="10" t="str">
        <f>IF(DataPoli[[#This Row],[Uitvoeringsdatum]]&gt;DataPoli[[#This Row],[Datum bepalend]],"post","")</f>
        <v>post</v>
      </c>
      <c r="L194" s="27" t="str">
        <f>TEXT(DataPoli[[#This Row],[Uitvoeringsdatum]],"ddd")</f>
        <v>do</v>
      </c>
      <c r="M194" s="27">
        <f>IFERROR(DataPoli[[#This Row],[Datum bepalend]]-DataPoli[[#This Row],[Uitvoeringsdatum]],"")</f>
        <v>-233</v>
      </c>
    </row>
    <row r="195" spans="1:13" x14ac:dyDescent="0.25">
      <c r="A195">
        <v>98</v>
      </c>
      <c r="B195">
        <v>1</v>
      </c>
      <c r="C195">
        <v>5</v>
      </c>
      <c r="D195">
        <v>30000</v>
      </c>
      <c r="E195" t="s">
        <v>54</v>
      </c>
      <c r="F195" s="15">
        <v>42621</v>
      </c>
      <c r="G195" t="s">
        <v>45</v>
      </c>
      <c r="H195" s="10">
        <f>VLOOKUP(DataPoli[[#This Row],[Zorgprofielklassecode]],BepalendeZPK[],3,FALSE)</f>
        <v>1</v>
      </c>
      <c r="I195" s="19">
        <f>IFERROR(GETPIVOTDATA("Uitvoeringsdatum",Rekenblad!$A$3,"Uniek patient ID",DataPoli[[#This Row],[Uniek patient ID]],"Diagnosecode",DataPoli[[#This Row],[Diagnosecode]]),"")</f>
        <v>42388</v>
      </c>
      <c r="J195" s="27" t="str">
        <f>IF(DataPoli[[#This Row],[Datum bepalend]]="","Nee","Ja")</f>
        <v>Ja</v>
      </c>
      <c r="K195" s="10" t="str">
        <f>IF(DataPoli[[#This Row],[Uitvoeringsdatum]]&gt;DataPoli[[#This Row],[Datum bepalend]],"post","")</f>
        <v>post</v>
      </c>
      <c r="L195" s="27" t="str">
        <f>TEXT(DataPoli[[#This Row],[Uitvoeringsdatum]],"ddd")</f>
        <v>do</v>
      </c>
      <c r="M195" s="27">
        <f>IFERROR(DataPoli[[#This Row],[Datum bepalend]]-DataPoli[[#This Row],[Uitvoeringsdatum]],"")</f>
        <v>-233</v>
      </c>
    </row>
    <row r="196" spans="1:13" x14ac:dyDescent="0.25">
      <c r="A196">
        <v>98</v>
      </c>
      <c r="B196">
        <v>1</v>
      </c>
      <c r="C196">
        <v>1</v>
      </c>
      <c r="D196">
        <v>190013</v>
      </c>
      <c r="E196" t="s">
        <v>56</v>
      </c>
      <c r="F196" s="15">
        <v>42676</v>
      </c>
      <c r="G196" t="s">
        <v>45</v>
      </c>
      <c r="H196" s="10">
        <f>VLOOKUP(DataPoli[[#This Row],[Zorgprofielklassecode]],BepalendeZPK[],3,FALSE)</f>
        <v>0</v>
      </c>
      <c r="I196" s="19">
        <f>IFERROR(GETPIVOTDATA("Uitvoeringsdatum",Rekenblad!$A$3,"Uniek patient ID",DataPoli[[#This Row],[Uniek patient ID]],"Diagnosecode",DataPoli[[#This Row],[Diagnosecode]]),"")</f>
        <v>42388</v>
      </c>
      <c r="J196" s="27" t="str">
        <f>IF(DataPoli[[#This Row],[Datum bepalend]]="","Nee","Ja")</f>
        <v>Ja</v>
      </c>
      <c r="K196" s="10" t="str">
        <f>IF(DataPoli[[#This Row],[Uitvoeringsdatum]]&gt;DataPoli[[#This Row],[Datum bepalend]],"post","")</f>
        <v>post</v>
      </c>
      <c r="L196" s="27" t="str">
        <f>TEXT(DataPoli[[#This Row],[Uitvoeringsdatum]],"ddd")</f>
        <v>wo</v>
      </c>
      <c r="M196" s="27">
        <f>IFERROR(DataPoli[[#This Row],[Datum bepalend]]-DataPoli[[#This Row],[Uitvoeringsdatum]],"")</f>
        <v>-288</v>
      </c>
    </row>
    <row r="197" spans="1:13" x14ac:dyDescent="0.25">
      <c r="A197">
        <v>100</v>
      </c>
      <c r="B197">
        <v>1</v>
      </c>
      <c r="C197">
        <v>1</v>
      </c>
      <c r="D197">
        <v>190060</v>
      </c>
      <c r="E197" t="s">
        <v>55</v>
      </c>
      <c r="F197" s="15">
        <v>42579</v>
      </c>
      <c r="G197" t="s">
        <v>39</v>
      </c>
      <c r="H197" s="10">
        <f>VLOOKUP(DataPoli[[#This Row],[Zorgprofielklassecode]],BepalendeZPK[],3,FALSE)</f>
        <v>0</v>
      </c>
      <c r="I197" s="19" t="str">
        <f>IFERROR(GETPIVOTDATA("Uitvoeringsdatum",Rekenblad!$A$3,"Uniek patient ID",DataPoli[[#This Row],[Uniek patient ID]],"Diagnosecode",DataPoli[[#This Row],[Diagnosecode]]),"")</f>
        <v/>
      </c>
      <c r="J197" s="27" t="str">
        <f>IF(DataPoli[[#This Row],[Datum bepalend]]="","Nee","Ja")</f>
        <v>Nee</v>
      </c>
      <c r="K197" s="10" t="str">
        <f>IF(DataPoli[[#This Row],[Uitvoeringsdatum]]&gt;DataPoli[[#This Row],[Datum bepalend]],"post","")</f>
        <v/>
      </c>
      <c r="L197" s="27" t="str">
        <f>TEXT(DataPoli[[#This Row],[Uitvoeringsdatum]],"ddd")</f>
        <v>do</v>
      </c>
      <c r="M197" s="27" t="str">
        <f>IFERROR(DataPoli[[#This Row],[Datum bepalend]]-DataPoli[[#This Row],[Uitvoeringsdatum]],"")</f>
        <v/>
      </c>
    </row>
    <row r="198" spans="1:13" x14ac:dyDescent="0.25">
      <c r="A198">
        <v>102</v>
      </c>
      <c r="B198">
        <v>1</v>
      </c>
      <c r="C198">
        <v>1</v>
      </c>
      <c r="D198">
        <v>190013</v>
      </c>
      <c r="E198" t="s">
        <v>56</v>
      </c>
      <c r="F198" s="15">
        <v>42534</v>
      </c>
      <c r="G198" t="s">
        <v>45</v>
      </c>
      <c r="H198" s="10">
        <f>VLOOKUP(DataPoli[[#This Row],[Zorgprofielklassecode]],BepalendeZPK[],3,FALSE)</f>
        <v>0</v>
      </c>
      <c r="I198" s="19" t="str">
        <f>IFERROR(GETPIVOTDATA("Uitvoeringsdatum",Rekenblad!$A$3,"Uniek patient ID",DataPoli[[#This Row],[Uniek patient ID]],"Diagnosecode",DataPoli[[#This Row],[Diagnosecode]]),"")</f>
        <v/>
      </c>
      <c r="J198" s="27" t="str">
        <f>IF(DataPoli[[#This Row],[Datum bepalend]]="","Nee","Ja")</f>
        <v>Nee</v>
      </c>
      <c r="K198" s="10" t="str">
        <f>IF(DataPoli[[#This Row],[Uitvoeringsdatum]]&gt;DataPoli[[#This Row],[Datum bepalend]],"post","")</f>
        <v/>
      </c>
      <c r="L198" s="27" t="str">
        <f>TEXT(DataPoli[[#This Row],[Uitvoeringsdatum]],"ddd")</f>
        <v>ma</v>
      </c>
      <c r="M198" s="27" t="str">
        <f>IFERROR(DataPoli[[#This Row],[Datum bepalend]]-DataPoli[[#This Row],[Uitvoeringsdatum]],"")</f>
        <v/>
      </c>
    </row>
    <row r="199" spans="1:13" x14ac:dyDescent="0.25">
      <c r="A199">
        <v>102</v>
      </c>
      <c r="B199">
        <v>1</v>
      </c>
      <c r="C199">
        <v>1</v>
      </c>
      <c r="D199">
        <v>190013</v>
      </c>
      <c r="E199" t="s">
        <v>56</v>
      </c>
      <c r="F199" s="15">
        <v>42670</v>
      </c>
      <c r="G199" t="s">
        <v>45</v>
      </c>
      <c r="H199" s="10">
        <f>VLOOKUP(DataPoli[[#This Row],[Zorgprofielklassecode]],BepalendeZPK[],3,FALSE)</f>
        <v>0</v>
      </c>
      <c r="I199" s="19" t="str">
        <f>IFERROR(GETPIVOTDATA("Uitvoeringsdatum",Rekenblad!$A$3,"Uniek patient ID",DataPoli[[#This Row],[Uniek patient ID]],"Diagnosecode",DataPoli[[#This Row],[Diagnosecode]]),"")</f>
        <v/>
      </c>
      <c r="J199" s="27" t="str">
        <f>IF(DataPoli[[#This Row],[Datum bepalend]]="","Nee","Ja")</f>
        <v>Nee</v>
      </c>
      <c r="K199" s="10" t="str">
        <f>IF(DataPoli[[#This Row],[Uitvoeringsdatum]]&gt;DataPoli[[#This Row],[Datum bepalend]],"post","")</f>
        <v/>
      </c>
      <c r="L199" s="27" t="str">
        <f>TEXT(DataPoli[[#This Row],[Uitvoeringsdatum]],"ddd")</f>
        <v>do</v>
      </c>
      <c r="M199" s="27" t="str">
        <f>IFERROR(DataPoli[[#This Row],[Datum bepalend]]-DataPoli[[#This Row],[Uitvoeringsdatum]],"")</f>
        <v/>
      </c>
    </row>
    <row r="200" spans="1:13" x14ac:dyDescent="0.25">
      <c r="A200">
        <v>103</v>
      </c>
      <c r="B200">
        <v>1</v>
      </c>
      <c r="C200">
        <v>1</v>
      </c>
      <c r="D200">
        <v>190060</v>
      </c>
      <c r="E200" t="s">
        <v>55</v>
      </c>
      <c r="F200" s="15">
        <v>42703</v>
      </c>
      <c r="G200" t="s">
        <v>38</v>
      </c>
      <c r="H200" s="10">
        <f>VLOOKUP(DataPoli[[#This Row],[Zorgprofielklassecode]],BepalendeZPK[],3,FALSE)</f>
        <v>0</v>
      </c>
      <c r="I200" s="19" t="str">
        <f>IFERROR(GETPIVOTDATA("Uitvoeringsdatum",Rekenblad!$A$3,"Uniek patient ID",DataPoli[[#This Row],[Uniek patient ID]],"Diagnosecode",DataPoli[[#This Row],[Diagnosecode]]),"")</f>
        <v/>
      </c>
      <c r="J200" s="27" t="str">
        <f>IF(DataPoli[[#This Row],[Datum bepalend]]="","Nee","Ja")</f>
        <v>Nee</v>
      </c>
      <c r="K200" s="10" t="str">
        <f>IF(DataPoli[[#This Row],[Uitvoeringsdatum]]&gt;DataPoli[[#This Row],[Datum bepalend]],"post","")</f>
        <v/>
      </c>
      <c r="L200" s="27" t="str">
        <f>TEXT(DataPoli[[#This Row],[Uitvoeringsdatum]],"ddd")</f>
        <v>di</v>
      </c>
      <c r="M200" s="27" t="str">
        <f>IFERROR(DataPoli[[#This Row],[Datum bepalend]]-DataPoli[[#This Row],[Uitvoeringsdatum]],"")</f>
        <v/>
      </c>
    </row>
    <row r="201" spans="1:13" x14ac:dyDescent="0.25">
      <c r="A201">
        <v>104</v>
      </c>
      <c r="B201">
        <v>1</v>
      </c>
      <c r="C201">
        <v>1</v>
      </c>
      <c r="D201">
        <v>190060</v>
      </c>
      <c r="E201" t="s">
        <v>55</v>
      </c>
      <c r="F201" s="15">
        <v>42677</v>
      </c>
      <c r="G201" t="s">
        <v>40</v>
      </c>
      <c r="H201" s="10">
        <f>VLOOKUP(DataPoli[[#This Row],[Zorgprofielklassecode]],BepalendeZPK[],3,FALSE)</f>
        <v>0</v>
      </c>
      <c r="I201" s="19" t="str">
        <f>IFERROR(GETPIVOTDATA("Uitvoeringsdatum",Rekenblad!$A$3,"Uniek patient ID",DataPoli[[#This Row],[Uniek patient ID]],"Diagnosecode",DataPoli[[#This Row],[Diagnosecode]]),"")</f>
        <v/>
      </c>
      <c r="J201" s="27" t="str">
        <f>IF(DataPoli[[#This Row],[Datum bepalend]]="","Nee","Ja")</f>
        <v>Nee</v>
      </c>
      <c r="K201" s="10" t="str">
        <f>IF(DataPoli[[#This Row],[Uitvoeringsdatum]]&gt;DataPoli[[#This Row],[Datum bepalend]],"post","")</f>
        <v/>
      </c>
      <c r="L201" s="27" t="str">
        <f>TEXT(DataPoli[[#This Row],[Uitvoeringsdatum]],"ddd")</f>
        <v>do</v>
      </c>
      <c r="M201" s="27" t="str">
        <f>IFERROR(DataPoli[[#This Row],[Datum bepalend]]-DataPoli[[#This Row],[Uitvoeringsdatum]],"")</f>
        <v/>
      </c>
    </row>
    <row r="202" spans="1:13" x14ac:dyDescent="0.25">
      <c r="A202">
        <v>104</v>
      </c>
      <c r="B202">
        <v>1</v>
      </c>
      <c r="C202">
        <v>1</v>
      </c>
      <c r="D202">
        <v>190013</v>
      </c>
      <c r="E202" t="s">
        <v>56</v>
      </c>
      <c r="F202" s="15">
        <v>42703</v>
      </c>
      <c r="G202" t="s">
        <v>38</v>
      </c>
      <c r="H202" s="10">
        <f>VLOOKUP(DataPoli[[#This Row],[Zorgprofielklassecode]],BepalendeZPK[],3,FALSE)</f>
        <v>0</v>
      </c>
      <c r="I202" s="19" t="str">
        <f>IFERROR(GETPIVOTDATA("Uitvoeringsdatum",Rekenblad!$A$3,"Uniek patient ID",DataPoli[[#This Row],[Uniek patient ID]],"Diagnosecode",DataPoli[[#This Row],[Diagnosecode]]),"")</f>
        <v/>
      </c>
      <c r="J202" s="27" t="str">
        <f>IF(DataPoli[[#This Row],[Datum bepalend]]="","Nee","Ja")</f>
        <v>Nee</v>
      </c>
      <c r="K202" s="10" t="str">
        <f>IF(DataPoli[[#This Row],[Uitvoeringsdatum]]&gt;DataPoli[[#This Row],[Datum bepalend]],"post","")</f>
        <v/>
      </c>
      <c r="L202" s="27" t="str">
        <f>TEXT(DataPoli[[#This Row],[Uitvoeringsdatum]],"ddd")</f>
        <v>di</v>
      </c>
      <c r="M202" s="27" t="str">
        <f>IFERROR(DataPoli[[#This Row],[Datum bepalend]]-DataPoli[[#This Row],[Uitvoeringsdatum]],"")</f>
        <v/>
      </c>
    </row>
    <row r="203" spans="1:13" x14ac:dyDescent="0.25">
      <c r="A203">
        <v>106</v>
      </c>
      <c r="B203">
        <v>1</v>
      </c>
      <c r="C203">
        <v>1</v>
      </c>
      <c r="D203">
        <v>190060</v>
      </c>
      <c r="E203" t="s">
        <v>55</v>
      </c>
      <c r="F203" s="15">
        <v>42716</v>
      </c>
      <c r="G203" t="s">
        <v>40</v>
      </c>
      <c r="H203" s="10">
        <f>VLOOKUP(DataPoli[[#This Row],[Zorgprofielklassecode]],BepalendeZPK[],3,FALSE)</f>
        <v>0</v>
      </c>
      <c r="I203" s="19" t="str">
        <f>IFERROR(GETPIVOTDATA("Uitvoeringsdatum",Rekenblad!$A$3,"Uniek patient ID",DataPoli[[#This Row],[Uniek patient ID]],"Diagnosecode",DataPoli[[#This Row],[Diagnosecode]]),"")</f>
        <v/>
      </c>
      <c r="J203" s="27" t="str">
        <f>IF(DataPoli[[#This Row],[Datum bepalend]]="","Nee","Ja")</f>
        <v>Nee</v>
      </c>
      <c r="K203" s="10" t="str">
        <f>IF(DataPoli[[#This Row],[Uitvoeringsdatum]]&gt;DataPoli[[#This Row],[Datum bepalend]],"post","")</f>
        <v/>
      </c>
      <c r="L203" s="27" t="str">
        <f>TEXT(DataPoli[[#This Row],[Uitvoeringsdatum]],"ddd")</f>
        <v>ma</v>
      </c>
      <c r="M203" s="27" t="str">
        <f>IFERROR(DataPoli[[#This Row],[Datum bepalend]]-DataPoli[[#This Row],[Uitvoeringsdatum]],"")</f>
        <v/>
      </c>
    </row>
    <row r="204" spans="1:13" x14ac:dyDescent="0.25">
      <c r="A204">
        <v>107</v>
      </c>
      <c r="B204">
        <v>1</v>
      </c>
      <c r="C204">
        <v>1</v>
      </c>
      <c r="D204">
        <v>190060</v>
      </c>
      <c r="E204" t="s">
        <v>55</v>
      </c>
      <c r="F204" s="15">
        <v>42480</v>
      </c>
      <c r="G204" t="s">
        <v>37</v>
      </c>
      <c r="H204" s="10">
        <f>VLOOKUP(DataPoli[[#This Row],[Zorgprofielklassecode]],BepalendeZPK[],3,FALSE)</f>
        <v>0</v>
      </c>
      <c r="I204" s="19" t="str">
        <f>IFERROR(GETPIVOTDATA("Uitvoeringsdatum",Rekenblad!$A$3,"Uniek patient ID",DataPoli[[#This Row],[Uniek patient ID]],"Diagnosecode",DataPoli[[#This Row],[Diagnosecode]]),"")</f>
        <v/>
      </c>
      <c r="J204" s="27" t="str">
        <f>IF(DataPoli[[#This Row],[Datum bepalend]]="","Nee","Ja")</f>
        <v>Nee</v>
      </c>
      <c r="K204" s="10" t="str">
        <f>IF(DataPoli[[#This Row],[Uitvoeringsdatum]]&gt;DataPoli[[#This Row],[Datum bepalend]],"post","")</f>
        <v/>
      </c>
      <c r="L204" s="27" t="str">
        <f>TEXT(DataPoli[[#This Row],[Uitvoeringsdatum]],"ddd")</f>
        <v>wo</v>
      </c>
      <c r="M204" s="27" t="str">
        <f>IFERROR(DataPoli[[#This Row],[Datum bepalend]]-DataPoli[[#This Row],[Uitvoeringsdatum]],"")</f>
        <v/>
      </c>
    </row>
    <row r="205" spans="1:13" x14ac:dyDescent="0.25">
      <c r="A205">
        <v>107</v>
      </c>
      <c r="B205">
        <v>1</v>
      </c>
      <c r="C205">
        <v>1</v>
      </c>
      <c r="D205">
        <v>190013</v>
      </c>
      <c r="E205" t="s">
        <v>56</v>
      </c>
      <c r="F205" s="15">
        <v>42520</v>
      </c>
      <c r="G205" t="s">
        <v>37</v>
      </c>
      <c r="H205" s="10">
        <f>VLOOKUP(DataPoli[[#This Row],[Zorgprofielklassecode]],BepalendeZPK[],3,FALSE)</f>
        <v>0</v>
      </c>
      <c r="I205" s="19" t="str">
        <f>IFERROR(GETPIVOTDATA("Uitvoeringsdatum",Rekenblad!$A$3,"Uniek patient ID",DataPoli[[#This Row],[Uniek patient ID]],"Diagnosecode",DataPoli[[#This Row],[Diagnosecode]]),"")</f>
        <v/>
      </c>
      <c r="J205" s="27" t="str">
        <f>IF(DataPoli[[#This Row],[Datum bepalend]]="","Nee","Ja")</f>
        <v>Nee</v>
      </c>
      <c r="K205" s="10" t="str">
        <f>IF(DataPoli[[#This Row],[Uitvoeringsdatum]]&gt;DataPoli[[#This Row],[Datum bepalend]],"post","")</f>
        <v/>
      </c>
      <c r="L205" s="27" t="str">
        <f>TEXT(DataPoli[[#This Row],[Uitvoeringsdatum]],"ddd")</f>
        <v>ma</v>
      </c>
      <c r="M205" s="27" t="str">
        <f>IFERROR(DataPoli[[#This Row],[Datum bepalend]]-DataPoli[[#This Row],[Uitvoeringsdatum]],"")</f>
        <v/>
      </c>
    </row>
    <row r="206" spans="1:13" x14ac:dyDescent="0.25">
      <c r="A206">
        <v>108</v>
      </c>
      <c r="B206">
        <v>1</v>
      </c>
      <c r="C206">
        <v>1</v>
      </c>
      <c r="D206">
        <v>190013</v>
      </c>
      <c r="E206" t="s">
        <v>56</v>
      </c>
      <c r="F206" s="15">
        <v>42517</v>
      </c>
      <c r="G206" t="s">
        <v>48</v>
      </c>
      <c r="H206" s="10">
        <f>VLOOKUP(DataPoli[[#This Row],[Zorgprofielklassecode]],BepalendeZPK[],3,FALSE)</f>
        <v>0</v>
      </c>
      <c r="I206" s="19" t="str">
        <f>IFERROR(GETPIVOTDATA("Uitvoeringsdatum",Rekenblad!$A$3,"Uniek patient ID",DataPoli[[#This Row],[Uniek patient ID]],"Diagnosecode",DataPoli[[#This Row],[Diagnosecode]]),"")</f>
        <v/>
      </c>
      <c r="J206" s="27" t="str">
        <f>IF(DataPoli[[#This Row],[Datum bepalend]]="","Nee","Ja")</f>
        <v>Nee</v>
      </c>
      <c r="K206" s="10" t="str">
        <f>IF(DataPoli[[#This Row],[Uitvoeringsdatum]]&gt;DataPoli[[#This Row],[Datum bepalend]],"post","")</f>
        <v/>
      </c>
      <c r="L206" s="27" t="str">
        <f>TEXT(DataPoli[[#This Row],[Uitvoeringsdatum]],"ddd")</f>
        <v>vr</v>
      </c>
      <c r="M206" s="27" t="str">
        <f>IFERROR(DataPoli[[#This Row],[Datum bepalend]]-DataPoli[[#This Row],[Uitvoeringsdatum]],"")</f>
        <v/>
      </c>
    </row>
    <row r="207" spans="1:13" x14ac:dyDescent="0.25">
      <c r="A207">
        <v>108</v>
      </c>
      <c r="B207">
        <v>1</v>
      </c>
      <c r="C207">
        <v>1</v>
      </c>
      <c r="D207">
        <v>190013</v>
      </c>
      <c r="E207" t="s">
        <v>56</v>
      </c>
      <c r="F207" s="15">
        <v>42621</v>
      </c>
      <c r="G207" t="s">
        <v>35</v>
      </c>
      <c r="H207" s="10">
        <f>VLOOKUP(DataPoli[[#This Row],[Zorgprofielklassecode]],BepalendeZPK[],3,FALSE)</f>
        <v>0</v>
      </c>
      <c r="I207" s="19" t="str">
        <f>IFERROR(GETPIVOTDATA("Uitvoeringsdatum",Rekenblad!$A$3,"Uniek patient ID",DataPoli[[#This Row],[Uniek patient ID]],"Diagnosecode",DataPoli[[#This Row],[Diagnosecode]]),"")</f>
        <v/>
      </c>
      <c r="J207" s="27" t="str">
        <f>IF(DataPoli[[#This Row],[Datum bepalend]]="","Nee","Ja")</f>
        <v>Nee</v>
      </c>
      <c r="K207" s="10" t="str">
        <f>IF(DataPoli[[#This Row],[Uitvoeringsdatum]]&gt;DataPoli[[#This Row],[Datum bepalend]],"post","")</f>
        <v/>
      </c>
      <c r="L207" s="27" t="str">
        <f>TEXT(DataPoli[[#This Row],[Uitvoeringsdatum]],"ddd")</f>
        <v>do</v>
      </c>
      <c r="M207" s="27" t="str">
        <f>IFERROR(DataPoli[[#This Row],[Datum bepalend]]-DataPoli[[#This Row],[Uitvoeringsdatum]],"")</f>
        <v/>
      </c>
    </row>
    <row r="208" spans="1:13" x14ac:dyDescent="0.25">
      <c r="A208">
        <v>109</v>
      </c>
      <c r="B208">
        <v>1</v>
      </c>
      <c r="C208">
        <v>1</v>
      </c>
      <c r="D208">
        <v>190060</v>
      </c>
      <c r="E208" t="s">
        <v>55</v>
      </c>
      <c r="F208" s="15">
        <v>42377</v>
      </c>
      <c r="G208" t="s">
        <v>37</v>
      </c>
      <c r="H208" s="10">
        <f>VLOOKUP(DataPoli[[#This Row],[Zorgprofielklassecode]],BepalendeZPK[],3,FALSE)</f>
        <v>0</v>
      </c>
      <c r="I208" s="19">
        <f>IFERROR(GETPIVOTDATA("Uitvoeringsdatum",Rekenblad!$A$3,"Uniek patient ID",DataPoli[[#This Row],[Uniek patient ID]],"Diagnosecode",DataPoli[[#This Row],[Diagnosecode]]),"")</f>
        <v>42377</v>
      </c>
      <c r="J208" s="27" t="str">
        <f>IF(DataPoli[[#This Row],[Datum bepalend]]="","Nee","Ja")</f>
        <v>Ja</v>
      </c>
      <c r="K208" s="10" t="str">
        <f>IF(DataPoli[[#This Row],[Uitvoeringsdatum]]&gt;DataPoli[[#This Row],[Datum bepalend]],"post","")</f>
        <v/>
      </c>
      <c r="L208" s="27" t="str">
        <f>TEXT(DataPoli[[#This Row],[Uitvoeringsdatum]],"ddd")</f>
        <v>vr</v>
      </c>
      <c r="M208" s="27">
        <f>IFERROR(DataPoli[[#This Row],[Datum bepalend]]-DataPoli[[#This Row],[Uitvoeringsdatum]],"")</f>
        <v>0</v>
      </c>
    </row>
    <row r="209" spans="1:13" x14ac:dyDescent="0.25">
      <c r="A209">
        <v>109</v>
      </c>
      <c r="B209">
        <v>1</v>
      </c>
      <c r="C209">
        <v>5</v>
      </c>
      <c r="D209">
        <v>30000</v>
      </c>
      <c r="E209" t="s">
        <v>54</v>
      </c>
      <c r="F209" s="15">
        <v>42377</v>
      </c>
      <c r="G209" t="s">
        <v>37</v>
      </c>
      <c r="H209" s="10">
        <f>VLOOKUP(DataPoli[[#This Row],[Zorgprofielklassecode]],BepalendeZPK[],3,FALSE)</f>
        <v>1</v>
      </c>
      <c r="I209" s="19">
        <f>IFERROR(GETPIVOTDATA("Uitvoeringsdatum",Rekenblad!$A$3,"Uniek patient ID",DataPoli[[#This Row],[Uniek patient ID]],"Diagnosecode",DataPoli[[#This Row],[Diagnosecode]]),"")</f>
        <v>42377</v>
      </c>
      <c r="J209" s="27" t="str">
        <f>IF(DataPoli[[#This Row],[Datum bepalend]]="","Nee","Ja")</f>
        <v>Ja</v>
      </c>
      <c r="K209" s="10" t="str">
        <f>IF(DataPoli[[#This Row],[Uitvoeringsdatum]]&gt;DataPoli[[#This Row],[Datum bepalend]],"post","")</f>
        <v/>
      </c>
      <c r="L209" s="27" t="str">
        <f>TEXT(DataPoli[[#This Row],[Uitvoeringsdatum]],"ddd")</f>
        <v>vr</v>
      </c>
      <c r="M209" s="27">
        <f>IFERROR(DataPoli[[#This Row],[Datum bepalend]]-DataPoli[[#This Row],[Uitvoeringsdatum]],"")</f>
        <v>0</v>
      </c>
    </row>
    <row r="210" spans="1:13" x14ac:dyDescent="0.25">
      <c r="A210">
        <v>109</v>
      </c>
      <c r="B210">
        <v>1</v>
      </c>
      <c r="C210">
        <v>1</v>
      </c>
      <c r="D210">
        <v>190013</v>
      </c>
      <c r="E210" t="s">
        <v>56</v>
      </c>
      <c r="F210" s="15">
        <v>42408</v>
      </c>
      <c r="G210" t="s">
        <v>37</v>
      </c>
      <c r="H210" s="10">
        <f>VLOOKUP(DataPoli[[#This Row],[Zorgprofielklassecode]],BepalendeZPK[],3,FALSE)</f>
        <v>0</v>
      </c>
      <c r="I210" s="19">
        <f>IFERROR(GETPIVOTDATA("Uitvoeringsdatum",Rekenblad!$A$3,"Uniek patient ID",DataPoli[[#This Row],[Uniek patient ID]],"Diagnosecode",DataPoli[[#This Row],[Diagnosecode]]),"")</f>
        <v>42377</v>
      </c>
      <c r="J210" s="27" t="str">
        <f>IF(DataPoli[[#This Row],[Datum bepalend]]="","Nee","Ja")</f>
        <v>Ja</v>
      </c>
      <c r="K210" s="10" t="str">
        <f>IF(DataPoli[[#This Row],[Uitvoeringsdatum]]&gt;DataPoli[[#This Row],[Datum bepalend]],"post","")</f>
        <v>post</v>
      </c>
      <c r="L210" s="27" t="str">
        <f>TEXT(DataPoli[[#This Row],[Uitvoeringsdatum]],"ddd")</f>
        <v>ma</v>
      </c>
      <c r="M210" s="27">
        <f>IFERROR(DataPoli[[#This Row],[Datum bepalend]]-DataPoli[[#This Row],[Uitvoeringsdatum]],"")</f>
        <v>-31</v>
      </c>
    </row>
    <row r="211" spans="1:13" x14ac:dyDescent="0.25">
      <c r="A211">
        <v>109</v>
      </c>
      <c r="B211">
        <v>1</v>
      </c>
      <c r="C211">
        <v>1</v>
      </c>
      <c r="D211">
        <v>190013</v>
      </c>
      <c r="E211" t="s">
        <v>56</v>
      </c>
      <c r="F211" s="15">
        <v>42541</v>
      </c>
      <c r="G211" t="s">
        <v>36</v>
      </c>
      <c r="H211" s="10">
        <f>VLOOKUP(DataPoli[[#This Row],[Zorgprofielklassecode]],BepalendeZPK[],3,FALSE)</f>
        <v>0</v>
      </c>
      <c r="I211" s="19">
        <f>IFERROR(GETPIVOTDATA("Uitvoeringsdatum",Rekenblad!$A$3,"Uniek patient ID",DataPoli[[#This Row],[Uniek patient ID]],"Diagnosecode",DataPoli[[#This Row],[Diagnosecode]]),"")</f>
        <v>42377</v>
      </c>
      <c r="J211" s="27" t="str">
        <f>IF(DataPoli[[#This Row],[Datum bepalend]]="","Nee","Ja")</f>
        <v>Ja</v>
      </c>
      <c r="K211" s="10" t="str">
        <f>IF(DataPoli[[#This Row],[Uitvoeringsdatum]]&gt;DataPoli[[#This Row],[Datum bepalend]],"post","")</f>
        <v>post</v>
      </c>
      <c r="L211" s="27" t="str">
        <f>TEXT(DataPoli[[#This Row],[Uitvoeringsdatum]],"ddd")</f>
        <v>ma</v>
      </c>
      <c r="M211" s="27">
        <f>IFERROR(DataPoli[[#This Row],[Datum bepalend]]-DataPoli[[#This Row],[Uitvoeringsdatum]],"")</f>
        <v>-164</v>
      </c>
    </row>
    <row r="212" spans="1:13" x14ac:dyDescent="0.25">
      <c r="A212">
        <v>109</v>
      </c>
      <c r="B212">
        <v>1</v>
      </c>
      <c r="C212">
        <v>1</v>
      </c>
      <c r="D212">
        <v>190013</v>
      </c>
      <c r="E212" t="s">
        <v>56</v>
      </c>
      <c r="F212" s="15">
        <v>42565</v>
      </c>
      <c r="G212" t="s">
        <v>37</v>
      </c>
      <c r="H212" s="10">
        <f>VLOOKUP(DataPoli[[#This Row],[Zorgprofielklassecode]],BepalendeZPK[],3,FALSE)</f>
        <v>0</v>
      </c>
      <c r="I212" s="19">
        <f>IFERROR(GETPIVOTDATA("Uitvoeringsdatum",Rekenblad!$A$3,"Uniek patient ID",DataPoli[[#This Row],[Uniek patient ID]],"Diagnosecode",DataPoli[[#This Row],[Diagnosecode]]),"")</f>
        <v>42377</v>
      </c>
      <c r="J212" s="27" t="str">
        <f>IF(DataPoli[[#This Row],[Datum bepalend]]="","Nee","Ja")</f>
        <v>Ja</v>
      </c>
      <c r="K212" s="10" t="str">
        <f>IF(DataPoli[[#This Row],[Uitvoeringsdatum]]&gt;DataPoli[[#This Row],[Datum bepalend]],"post","")</f>
        <v>post</v>
      </c>
      <c r="L212" s="27" t="str">
        <f>TEXT(DataPoli[[#This Row],[Uitvoeringsdatum]],"ddd")</f>
        <v>do</v>
      </c>
      <c r="M212" s="27">
        <f>IFERROR(DataPoli[[#This Row],[Datum bepalend]]-DataPoli[[#This Row],[Uitvoeringsdatum]],"")</f>
        <v>-188</v>
      </c>
    </row>
    <row r="213" spans="1:13" x14ac:dyDescent="0.25">
      <c r="A213">
        <v>109</v>
      </c>
      <c r="B213">
        <v>1</v>
      </c>
      <c r="C213">
        <v>5</v>
      </c>
      <c r="D213">
        <v>30000</v>
      </c>
      <c r="E213" t="s">
        <v>54</v>
      </c>
      <c r="F213" s="15">
        <v>42636</v>
      </c>
      <c r="G213" t="s">
        <v>38</v>
      </c>
      <c r="H213" s="10">
        <f>VLOOKUP(DataPoli[[#This Row],[Zorgprofielklassecode]],BepalendeZPK[],3,FALSE)</f>
        <v>1</v>
      </c>
      <c r="I213" s="19">
        <f>IFERROR(GETPIVOTDATA("Uitvoeringsdatum",Rekenblad!$A$3,"Uniek patient ID",DataPoli[[#This Row],[Uniek patient ID]],"Diagnosecode",DataPoli[[#This Row],[Diagnosecode]]),"")</f>
        <v>42377</v>
      </c>
      <c r="J213" s="27" t="str">
        <f>IF(DataPoli[[#This Row],[Datum bepalend]]="","Nee","Ja")</f>
        <v>Ja</v>
      </c>
      <c r="K213" s="10" t="str">
        <f>IF(DataPoli[[#This Row],[Uitvoeringsdatum]]&gt;DataPoli[[#This Row],[Datum bepalend]],"post","")</f>
        <v>post</v>
      </c>
      <c r="L213" s="27" t="str">
        <f>TEXT(DataPoli[[#This Row],[Uitvoeringsdatum]],"ddd")</f>
        <v>vr</v>
      </c>
      <c r="M213" s="27">
        <f>IFERROR(DataPoli[[#This Row],[Datum bepalend]]-DataPoli[[#This Row],[Uitvoeringsdatum]],"")</f>
        <v>-259</v>
      </c>
    </row>
    <row r="214" spans="1:13" x14ac:dyDescent="0.25">
      <c r="A214">
        <v>110</v>
      </c>
      <c r="B214">
        <v>1</v>
      </c>
      <c r="C214">
        <v>1</v>
      </c>
      <c r="D214">
        <v>190060</v>
      </c>
      <c r="E214" t="s">
        <v>55</v>
      </c>
      <c r="F214" s="15">
        <v>42496</v>
      </c>
      <c r="G214" t="s">
        <v>37</v>
      </c>
      <c r="H214" s="10">
        <f>VLOOKUP(DataPoli[[#This Row],[Zorgprofielklassecode]],BepalendeZPK[],3,FALSE)</f>
        <v>0</v>
      </c>
      <c r="I214" s="19" t="str">
        <f>IFERROR(GETPIVOTDATA("Uitvoeringsdatum",Rekenblad!$A$3,"Uniek patient ID",DataPoli[[#This Row],[Uniek patient ID]],"Diagnosecode",DataPoli[[#This Row],[Diagnosecode]]),"")</f>
        <v/>
      </c>
      <c r="J214" s="27" t="str">
        <f>IF(DataPoli[[#This Row],[Datum bepalend]]="","Nee","Ja")</f>
        <v>Nee</v>
      </c>
      <c r="K214" s="10" t="str">
        <f>IF(DataPoli[[#This Row],[Uitvoeringsdatum]]&gt;DataPoli[[#This Row],[Datum bepalend]],"post","")</f>
        <v/>
      </c>
      <c r="L214" s="27" t="str">
        <f>TEXT(DataPoli[[#This Row],[Uitvoeringsdatum]],"ddd")</f>
        <v>vr</v>
      </c>
      <c r="M214" s="27" t="str">
        <f>IFERROR(DataPoli[[#This Row],[Datum bepalend]]-DataPoli[[#This Row],[Uitvoeringsdatum]],"")</f>
        <v/>
      </c>
    </row>
    <row r="215" spans="1:13" x14ac:dyDescent="0.25">
      <c r="A215">
        <v>110</v>
      </c>
      <c r="B215">
        <v>1</v>
      </c>
      <c r="C215">
        <v>1</v>
      </c>
      <c r="D215">
        <v>190013</v>
      </c>
      <c r="E215" t="s">
        <v>56</v>
      </c>
      <c r="F215" s="15">
        <v>42515</v>
      </c>
      <c r="G215" t="s">
        <v>37</v>
      </c>
      <c r="H215" s="10">
        <f>VLOOKUP(DataPoli[[#This Row],[Zorgprofielklassecode]],BepalendeZPK[],3,FALSE)</f>
        <v>0</v>
      </c>
      <c r="I215" s="19" t="str">
        <f>IFERROR(GETPIVOTDATA("Uitvoeringsdatum",Rekenblad!$A$3,"Uniek patient ID",DataPoli[[#This Row],[Uniek patient ID]],"Diagnosecode",DataPoli[[#This Row],[Diagnosecode]]),"")</f>
        <v/>
      </c>
      <c r="J215" s="27" t="str">
        <f>IF(DataPoli[[#This Row],[Datum bepalend]]="","Nee","Ja")</f>
        <v>Nee</v>
      </c>
      <c r="K215" s="10" t="str">
        <f>IF(DataPoli[[#This Row],[Uitvoeringsdatum]]&gt;DataPoli[[#This Row],[Datum bepalend]],"post","")</f>
        <v/>
      </c>
      <c r="L215" s="27" t="str">
        <f>TEXT(DataPoli[[#This Row],[Uitvoeringsdatum]],"ddd")</f>
        <v>wo</v>
      </c>
      <c r="M215" s="27" t="str">
        <f>IFERROR(DataPoli[[#This Row],[Datum bepalend]]-DataPoli[[#This Row],[Uitvoeringsdatum]],"")</f>
        <v/>
      </c>
    </row>
    <row r="216" spans="1:13" x14ac:dyDescent="0.25">
      <c r="A216">
        <v>110</v>
      </c>
      <c r="B216">
        <v>1</v>
      </c>
      <c r="C216">
        <v>1</v>
      </c>
      <c r="D216">
        <v>190013</v>
      </c>
      <c r="E216" t="s">
        <v>56</v>
      </c>
      <c r="F216" s="15">
        <v>42538</v>
      </c>
      <c r="G216" t="s">
        <v>37</v>
      </c>
      <c r="H216" s="10">
        <f>VLOOKUP(DataPoli[[#This Row],[Zorgprofielklassecode]],BepalendeZPK[],3,FALSE)</f>
        <v>0</v>
      </c>
      <c r="I216" s="19" t="str">
        <f>IFERROR(GETPIVOTDATA("Uitvoeringsdatum",Rekenblad!$A$3,"Uniek patient ID",DataPoli[[#This Row],[Uniek patient ID]],"Diagnosecode",DataPoli[[#This Row],[Diagnosecode]]),"")</f>
        <v/>
      </c>
      <c r="J216" s="27" t="str">
        <f>IF(DataPoli[[#This Row],[Datum bepalend]]="","Nee","Ja")</f>
        <v>Nee</v>
      </c>
      <c r="K216" s="10" t="str">
        <f>IF(DataPoli[[#This Row],[Uitvoeringsdatum]]&gt;DataPoli[[#This Row],[Datum bepalend]],"post","")</f>
        <v/>
      </c>
      <c r="L216" s="27" t="str">
        <f>TEXT(DataPoli[[#This Row],[Uitvoeringsdatum]],"ddd")</f>
        <v>vr</v>
      </c>
      <c r="M216" s="27" t="str">
        <f>IFERROR(DataPoli[[#This Row],[Datum bepalend]]-DataPoli[[#This Row],[Uitvoeringsdatum]],"")</f>
        <v/>
      </c>
    </row>
    <row r="217" spans="1:13" x14ac:dyDescent="0.25">
      <c r="A217">
        <v>110</v>
      </c>
      <c r="B217">
        <v>1</v>
      </c>
      <c r="C217">
        <v>1</v>
      </c>
      <c r="D217">
        <v>190013</v>
      </c>
      <c r="E217" t="s">
        <v>56</v>
      </c>
      <c r="F217" s="15">
        <v>42620</v>
      </c>
      <c r="G217" t="s">
        <v>45</v>
      </c>
      <c r="H217" s="10">
        <f>VLOOKUP(DataPoli[[#This Row],[Zorgprofielklassecode]],BepalendeZPK[],3,FALSE)</f>
        <v>0</v>
      </c>
      <c r="I217" s="19" t="str">
        <f>IFERROR(GETPIVOTDATA("Uitvoeringsdatum",Rekenblad!$A$3,"Uniek patient ID",DataPoli[[#This Row],[Uniek patient ID]],"Diagnosecode",DataPoli[[#This Row],[Diagnosecode]]),"")</f>
        <v/>
      </c>
      <c r="J217" s="27" t="str">
        <f>IF(DataPoli[[#This Row],[Datum bepalend]]="","Nee","Ja")</f>
        <v>Nee</v>
      </c>
      <c r="K217" s="10" t="str">
        <f>IF(DataPoli[[#This Row],[Uitvoeringsdatum]]&gt;DataPoli[[#This Row],[Datum bepalend]],"post","")</f>
        <v/>
      </c>
      <c r="L217" s="27" t="str">
        <f>TEXT(DataPoli[[#This Row],[Uitvoeringsdatum]],"ddd")</f>
        <v>wo</v>
      </c>
      <c r="M217" s="27" t="str">
        <f>IFERROR(DataPoli[[#This Row],[Datum bepalend]]-DataPoli[[#This Row],[Uitvoeringsdatum]],"")</f>
        <v/>
      </c>
    </row>
    <row r="218" spans="1:13" x14ac:dyDescent="0.25">
      <c r="A218">
        <v>112</v>
      </c>
      <c r="B218">
        <v>1</v>
      </c>
      <c r="C218">
        <v>1</v>
      </c>
      <c r="D218">
        <v>190013</v>
      </c>
      <c r="E218" t="s">
        <v>56</v>
      </c>
      <c r="F218" s="15">
        <v>42520</v>
      </c>
      <c r="G218" t="s">
        <v>41</v>
      </c>
      <c r="H218" s="10">
        <f>VLOOKUP(DataPoli[[#This Row],[Zorgprofielklassecode]],BepalendeZPK[],3,FALSE)</f>
        <v>0</v>
      </c>
      <c r="I218" s="19" t="str">
        <f>IFERROR(GETPIVOTDATA("Uitvoeringsdatum",Rekenblad!$A$3,"Uniek patient ID",DataPoli[[#This Row],[Uniek patient ID]],"Diagnosecode",DataPoli[[#This Row],[Diagnosecode]]),"")</f>
        <v/>
      </c>
      <c r="J218" s="27" t="str">
        <f>IF(DataPoli[[#This Row],[Datum bepalend]]="","Nee","Ja")</f>
        <v>Nee</v>
      </c>
      <c r="K218" s="10" t="str">
        <f>IF(DataPoli[[#This Row],[Uitvoeringsdatum]]&gt;DataPoli[[#This Row],[Datum bepalend]],"post","")</f>
        <v/>
      </c>
      <c r="L218" s="27" t="str">
        <f>TEXT(DataPoli[[#This Row],[Uitvoeringsdatum]],"ddd")</f>
        <v>ma</v>
      </c>
      <c r="M218" s="27" t="str">
        <f>IFERROR(DataPoli[[#This Row],[Datum bepalend]]-DataPoli[[#This Row],[Uitvoeringsdatum]],"")</f>
        <v/>
      </c>
    </row>
    <row r="219" spans="1:13" x14ac:dyDescent="0.25">
      <c r="A219">
        <v>112</v>
      </c>
      <c r="B219">
        <v>1</v>
      </c>
      <c r="C219">
        <v>1</v>
      </c>
      <c r="D219">
        <v>190013</v>
      </c>
      <c r="E219" t="s">
        <v>56</v>
      </c>
      <c r="F219" s="15">
        <v>42572</v>
      </c>
      <c r="G219" t="s">
        <v>42</v>
      </c>
      <c r="H219" s="10">
        <f>VLOOKUP(DataPoli[[#This Row],[Zorgprofielklassecode]],BepalendeZPK[],3,FALSE)</f>
        <v>0</v>
      </c>
      <c r="I219" s="19" t="str">
        <f>IFERROR(GETPIVOTDATA("Uitvoeringsdatum",Rekenblad!$A$3,"Uniek patient ID",DataPoli[[#This Row],[Uniek patient ID]],"Diagnosecode",DataPoli[[#This Row],[Diagnosecode]]),"")</f>
        <v/>
      </c>
      <c r="J219" s="27" t="str">
        <f>IF(DataPoli[[#This Row],[Datum bepalend]]="","Nee","Ja")</f>
        <v>Nee</v>
      </c>
      <c r="K219" s="10" t="str">
        <f>IF(DataPoli[[#This Row],[Uitvoeringsdatum]]&gt;DataPoli[[#This Row],[Datum bepalend]],"post","")</f>
        <v/>
      </c>
      <c r="L219" s="27" t="str">
        <f>TEXT(DataPoli[[#This Row],[Uitvoeringsdatum]],"ddd")</f>
        <v>do</v>
      </c>
      <c r="M219" s="27" t="str">
        <f>IFERROR(DataPoli[[#This Row],[Datum bepalend]]-DataPoli[[#This Row],[Uitvoeringsdatum]],"")</f>
        <v/>
      </c>
    </row>
    <row r="220" spans="1:13" x14ac:dyDescent="0.25">
      <c r="A220">
        <v>112</v>
      </c>
      <c r="B220">
        <v>1</v>
      </c>
      <c r="C220">
        <v>1</v>
      </c>
      <c r="D220">
        <v>190013</v>
      </c>
      <c r="E220" t="s">
        <v>56</v>
      </c>
      <c r="F220" s="15">
        <v>42585</v>
      </c>
      <c r="G220" t="s">
        <v>42</v>
      </c>
      <c r="H220" s="10">
        <f>VLOOKUP(DataPoli[[#This Row],[Zorgprofielklassecode]],BepalendeZPK[],3,FALSE)</f>
        <v>0</v>
      </c>
      <c r="I220" s="19" t="str">
        <f>IFERROR(GETPIVOTDATA("Uitvoeringsdatum",Rekenblad!$A$3,"Uniek patient ID",DataPoli[[#This Row],[Uniek patient ID]],"Diagnosecode",DataPoli[[#This Row],[Diagnosecode]]),"")</f>
        <v/>
      </c>
      <c r="J220" s="27" t="str">
        <f>IF(DataPoli[[#This Row],[Datum bepalend]]="","Nee","Ja")</f>
        <v>Nee</v>
      </c>
      <c r="K220" s="10" t="str">
        <f>IF(DataPoli[[#This Row],[Uitvoeringsdatum]]&gt;DataPoli[[#This Row],[Datum bepalend]],"post","")</f>
        <v/>
      </c>
      <c r="L220" s="27" t="str">
        <f>TEXT(DataPoli[[#This Row],[Uitvoeringsdatum]],"ddd")</f>
        <v>wo</v>
      </c>
      <c r="M220" s="27" t="str">
        <f>IFERROR(DataPoli[[#This Row],[Datum bepalend]]-DataPoli[[#This Row],[Uitvoeringsdatum]],"")</f>
        <v/>
      </c>
    </row>
    <row r="221" spans="1:13" x14ac:dyDescent="0.25">
      <c r="A221">
        <v>115</v>
      </c>
      <c r="B221">
        <v>1</v>
      </c>
      <c r="C221">
        <v>1</v>
      </c>
      <c r="D221">
        <v>190060</v>
      </c>
      <c r="E221" t="s">
        <v>55</v>
      </c>
      <c r="F221" s="15">
        <v>42649</v>
      </c>
      <c r="G221" t="s">
        <v>33</v>
      </c>
      <c r="H221" s="10">
        <f>VLOOKUP(DataPoli[[#This Row],[Zorgprofielklassecode]],BepalendeZPK[],3,FALSE)</f>
        <v>0</v>
      </c>
      <c r="I221" s="19">
        <f>IFERROR(GETPIVOTDATA("Uitvoeringsdatum",Rekenblad!$A$3,"Uniek patient ID",DataPoli[[#This Row],[Uniek patient ID]],"Diagnosecode",DataPoli[[#This Row],[Diagnosecode]]),"")</f>
        <v>42657</v>
      </c>
      <c r="J221" s="27" t="str">
        <f>IF(DataPoli[[#This Row],[Datum bepalend]]="","Nee","Ja")</f>
        <v>Ja</v>
      </c>
      <c r="K221" s="10" t="str">
        <f>IF(DataPoli[[#This Row],[Uitvoeringsdatum]]&gt;DataPoli[[#This Row],[Datum bepalend]],"post","")</f>
        <v/>
      </c>
      <c r="L221" s="27" t="str">
        <f>TEXT(DataPoli[[#This Row],[Uitvoeringsdatum]],"ddd")</f>
        <v>do</v>
      </c>
      <c r="M221" s="27">
        <f>IFERROR(DataPoli[[#This Row],[Datum bepalend]]-DataPoli[[#This Row],[Uitvoeringsdatum]],"")</f>
        <v>8</v>
      </c>
    </row>
    <row r="222" spans="1:13" x14ac:dyDescent="0.25">
      <c r="A222">
        <v>115</v>
      </c>
      <c r="B222">
        <v>1</v>
      </c>
      <c r="C222">
        <v>5</v>
      </c>
      <c r="D222">
        <v>30000</v>
      </c>
      <c r="E222" t="s">
        <v>54</v>
      </c>
      <c r="F222" s="15">
        <v>42657</v>
      </c>
      <c r="G222" t="s">
        <v>36</v>
      </c>
      <c r="H222" s="10">
        <f>VLOOKUP(DataPoli[[#This Row],[Zorgprofielklassecode]],BepalendeZPK[],3,FALSE)</f>
        <v>1</v>
      </c>
      <c r="I222" s="19">
        <f>IFERROR(GETPIVOTDATA("Uitvoeringsdatum",Rekenblad!$A$3,"Uniek patient ID",DataPoli[[#This Row],[Uniek patient ID]],"Diagnosecode",DataPoli[[#This Row],[Diagnosecode]]),"")</f>
        <v>42657</v>
      </c>
      <c r="J222" s="27" t="str">
        <f>IF(DataPoli[[#This Row],[Datum bepalend]]="","Nee","Ja")</f>
        <v>Ja</v>
      </c>
      <c r="K222" s="10" t="str">
        <f>IF(DataPoli[[#This Row],[Uitvoeringsdatum]]&gt;DataPoli[[#This Row],[Datum bepalend]],"post","")</f>
        <v/>
      </c>
      <c r="L222" s="27" t="str">
        <f>TEXT(DataPoli[[#This Row],[Uitvoeringsdatum]],"ddd")</f>
        <v>vr</v>
      </c>
      <c r="M222" s="27">
        <f>IFERROR(DataPoli[[#This Row],[Datum bepalend]]-DataPoli[[#This Row],[Uitvoeringsdatum]],"")</f>
        <v>0</v>
      </c>
    </row>
    <row r="223" spans="1:13" x14ac:dyDescent="0.25">
      <c r="A223">
        <v>115</v>
      </c>
      <c r="B223">
        <v>1</v>
      </c>
      <c r="C223">
        <v>1</v>
      </c>
      <c r="D223">
        <v>190013</v>
      </c>
      <c r="E223" t="s">
        <v>56</v>
      </c>
      <c r="F223" s="15">
        <v>42667</v>
      </c>
      <c r="G223" t="s">
        <v>36</v>
      </c>
      <c r="H223" s="10">
        <f>VLOOKUP(DataPoli[[#This Row],[Zorgprofielklassecode]],BepalendeZPK[],3,FALSE)</f>
        <v>0</v>
      </c>
      <c r="I223" s="19">
        <f>IFERROR(GETPIVOTDATA("Uitvoeringsdatum",Rekenblad!$A$3,"Uniek patient ID",DataPoli[[#This Row],[Uniek patient ID]],"Diagnosecode",DataPoli[[#This Row],[Diagnosecode]]),"")</f>
        <v>42657</v>
      </c>
      <c r="J223" s="27" t="str">
        <f>IF(DataPoli[[#This Row],[Datum bepalend]]="","Nee","Ja")</f>
        <v>Ja</v>
      </c>
      <c r="K223" s="10" t="str">
        <f>IF(DataPoli[[#This Row],[Uitvoeringsdatum]]&gt;DataPoli[[#This Row],[Datum bepalend]],"post","")</f>
        <v>post</v>
      </c>
      <c r="L223" s="27" t="str">
        <f>TEXT(DataPoli[[#This Row],[Uitvoeringsdatum]],"ddd")</f>
        <v>ma</v>
      </c>
      <c r="M223" s="27">
        <f>IFERROR(DataPoli[[#This Row],[Datum bepalend]]-DataPoli[[#This Row],[Uitvoeringsdatum]],"")</f>
        <v>-10</v>
      </c>
    </row>
    <row r="224" spans="1:13" x14ac:dyDescent="0.25">
      <c r="A224">
        <v>115</v>
      </c>
      <c r="B224">
        <v>1</v>
      </c>
      <c r="C224">
        <v>1</v>
      </c>
      <c r="D224">
        <v>190013</v>
      </c>
      <c r="E224" t="s">
        <v>56</v>
      </c>
      <c r="F224" s="15">
        <v>42723</v>
      </c>
      <c r="G224" t="s">
        <v>36</v>
      </c>
      <c r="H224" s="10">
        <f>VLOOKUP(DataPoli[[#This Row],[Zorgprofielklassecode]],BepalendeZPK[],3,FALSE)</f>
        <v>0</v>
      </c>
      <c r="I224" s="19">
        <f>IFERROR(GETPIVOTDATA("Uitvoeringsdatum",Rekenblad!$A$3,"Uniek patient ID",DataPoli[[#This Row],[Uniek patient ID]],"Diagnosecode",DataPoli[[#This Row],[Diagnosecode]]),"")</f>
        <v>42657</v>
      </c>
      <c r="J224" s="27" t="str">
        <f>IF(DataPoli[[#This Row],[Datum bepalend]]="","Nee","Ja")</f>
        <v>Ja</v>
      </c>
      <c r="K224" s="10" t="str">
        <f>IF(DataPoli[[#This Row],[Uitvoeringsdatum]]&gt;DataPoli[[#This Row],[Datum bepalend]],"post","")</f>
        <v>post</v>
      </c>
      <c r="L224" s="27" t="str">
        <f>TEXT(DataPoli[[#This Row],[Uitvoeringsdatum]],"ddd")</f>
        <v>ma</v>
      </c>
      <c r="M224" s="27">
        <f>IFERROR(DataPoli[[#This Row],[Datum bepalend]]-DataPoli[[#This Row],[Uitvoeringsdatum]],"")</f>
        <v>-66</v>
      </c>
    </row>
    <row r="225" spans="1:13" x14ac:dyDescent="0.25">
      <c r="A225">
        <v>116</v>
      </c>
      <c r="B225">
        <v>1</v>
      </c>
      <c r="C225">
        <v>1</v>
      </c>
      <c r="D225">
        <v>190013</v>
      </c>
      <c r="E225" t="s">
        <v>56</v>
      </c>
      <c r="F225" s="15">
        <v>42377</v>
      </c>
      <c r="G225" t="s">
        <v>38</v>
      </c>
      <c r="H225" s="10">
        <f>VLOOKUP(DataPoli[[#This Row],[Zorgprofielklassecode]],BepalendeZPK[],3,FALSE)</f>
        <v>0</v>
      </c>
      <c r="I225" s="19" t="str">
        <f>IFERROR(GETPIVOTDATA("Uitvoeringsdatum",Rekenblad!$A$3,"Uniek patient ID",DataPoli[[#This Row],[Uniek patient ID]],"Diagnosecode",DataPoli[[#This Row],[Diagnosecode]]),"")</f>
        <v/>
      </c>
      <c r="J225" s="27" t="str">
        <f>IF(DataPoli[[#This Row],[Datum bepalend]]="","Nee","Ja")</f>
        <v>Nee</v>
      </c>
      <c r="K225" s="10" t="str">
        <f>IF(DataPoli[[#This Row],[Uitvoeringsdatum]]&gt;DataPoli[[#This Row],[Datum bepalend]],"post","")</f>
        <v/>
      </c>
      <c r="L225" s="27" t="str">
        <f>TEXT(DataPoli[[#This Row],[Uitvoeringsdatum]],"ddd")</f>
        <v>vr</v>
      </c>
      <c r="M225" s="27" t="str">
        <f>IFERROR(DataPoli[[#This Row],[Datum bepalend]]-DataPoli[[#This Row],[Uitvoeringsdatum]],"")</f>
        <v/>
      </c>
    </row>
    <row r="226" spans="1:13" x14ac:dyDescent="0.25">
      <c r="A226">
        <v>117</v>
      </c>
      <c r="B226">
        <v>1</v>
      </c>
      <c r="C226">
        <v>1</v>
      </c>
      <c r="D226">
        <v>190013</v>
      </c>
      <c r="E226" t="s">
        <v>56</v>
      </c>
      <c r="F226" s="15">
        <v>42464</v>
      </c>
      <c r="G226" t="s">
        <v>45</v>
      </c>
      <c r="H226" s="10">
        <f>VLOOKUP(DataPoli[[#This Row],[Zorgprofielklassecode]],BepalendeZPK[],3,FALSE)</f>
        <v>0</v>
      </c>
      <c r="I226" s="19">
        <f>IFERROR(GETPIVOTDATA("Uitvoeringsdatum",Rekenblad!$A$3,"Uniek patient ID",DataPoli[[#This Row],[Uniek patient ID]],"Diagnosecode",DataPoli[[#This Row],[Diagnosecode]]),"")</f>
        <v>42499</v>
      </c>
      <c r="J226" s="27" t="str">
        <f>IF(DataPoli[[#This Row],[Datum bepalend]]="","Nee","Ja")</f>
        <v>Ja</v>
      </c>
      <c r="K226" s="10" t="str">
        <f>IF(DataPoli[[#This Row],[Uitvoeringsdatum]]&gt;DataPoli[[#This Row],[Datum bepalend]],"post","")</f>
        <v/>
      </c>
      <c r="L226" s="27" t="str">
        <f>TEXT(DataPoli[[#This Row],[Uitvoeringsdatum]],"ddd")</f>
        <v>ma</v>
      </c>
      <c r="M226" s="27">
        <f>IFERROR(DataPoli[[#This Row],[Datum bepalend]]-DataPoli[[#This Row],[Uitvoeringsdatum]],"")</f>
        <v>35</v>
      </c>
    </row>
    <row r="227" spans="1:13" x14ac:dyDescent="0.25">
      <c r="A227">
        <v>117</v>
      </c>
      <c r="B227">
        <v>1</v>
      </c>
      <c r="C227">
        <v>5</v>
      </c>
      <c r="D227">
        <v>30000</v>
      </c>
      <c r="E227" t="s">
        <v>54</v>
      </c>
      <c r="F227" s="15">
        <v>42499</v>
      </c>
      <c r="G227" t="s">
        <v>45</v>
      </c>
      <c r="H227" s="10">
        <f>VLOOKUP(DataPoli[[#This Row],[Zorgprofielklassecode]],BepalendeZPK[],3,FALSE)</f>
        <v>1</v>
      </c>
      <c r="I227" s="19">
        <f>IFERROR(GETPIVOTDATA("Uitvoeringsdatum",Rekenblad!$A$3,"Uniek patient ID",DataPoli[[#This Row],[Uniek patient ID]],"Diagnosecode",DataPoli[[#This Row],[Diagnosecode]]),"")</f>
        <v>42499</v>
      </c>
      <c r="J227" s="27" t="str">
        <f>IF(DataPoli[[#This Row],[Datum bepalend]]="","Nee","Ja")</f>
        <v>Ja</v>
      </c>
      <c r="K227" s="10" t="str">
        <f>IF(DataPoli[[#This Row],[Uitvoeringsdatum]]&gt;DataPoli[[#This Row],[Datum bepalend]],"post","")</f>
        <v/>
      </c>
      <c r="L227" s="27" t="str">
        <f>TEXT(DataPoli[[#This Row],[Uitvoeringsdatum]],"ddd")</f>
        <v>ma</v>
      </c>
      <c r="M227" s="27">
        <f>IFERROR(DataPoli[[#This Row],[Datum bepalend]]-DataPoli[[#This Row],[Uitvoeringsdatum]],"")</f>
        <v>0</v>
      </c>
    </row>
    <row r="228" spans="1:13" x14ac:dyDescent="0.25">
      <c r="A228">
        <v>117</v>
      </c>
      <c r="B228">
        <v>1</v>
      </c>
      <c r="C228">
        <v>5</v>
      </c>
      <c r="D228">
        <v>30000</v>
      </c>
      <c r="E228" t="s">
        <v>54</v>
      </c>
      <c r="F228" s="15">
        <v>42499</v>
      </c>
      <c r="G228" t="s">
        <v>45</v>
      </c>
      <c r="H228" s="10">
        <f>VLOOKUP(DataPoli[[#This Row],[Zorgprofielklassecode]],BepalendeZPK[],3,FALSE)</f>
        <v>1</v>
      </c>
      <c r="I228" s="19">
        <f>IFERROR(GETPIVOTDATA("Uitvoeringsdatum",Rekenblad!$A$3,"Uniek patient ID",DataPoli[[#This Row],[Uniek patient ID]],"Diagnosecode",DataPoli[[#This Row],[Diagnosecode]]),"")</f>
        <v>42499</v>
      </c>
      <c r="J228" s="27" t="str">
        <f>IF(DataPoli[[#This Row],[Datum bepalend]]="","Nee","Ja")</f>
        <v>Ja</v>
      </c>
      <c r="K228" s="10" t="str">
        <f>IF(DataPoli[[#This Row],[Uitvoeringsdatum]]&gt;DataPoli[[#This Row],[Datum bepalend]],"post","")</f>
        <v/>
      </c>
      <c r="L228" s="27" t="str">
        <f>TEXT(DataPoli[[#This Row],[Uitvoeringsdatum]],"ddd")</f>
        <v>ma</v>
      </c>
      <c r="M228" s="27">
        <f>IFERROR(DataPoli[[#This Row],[Datum bepalend]]-DataPoli[[#This Row],[Uitvoeringsdatum]],"")</f>
        <v>0</v>
      </c>
    </row>
    <row r="229" spans="1:13" x14ac:dyDescent="0.25">
      <c r="A229">
        <v>119</v>
      </c>
      <c r="B229">
        <v>1</v>
      </c>
      <c r="C229">
        <v>1</v>
      </c>
      <c r="D229">
        <v>190013</v>
      </c>
      <c r="E229" t="s">
        <v>56</v>
      </c>
      <c r="F229" s="15">
        <v>42530</v>
      </c>
      <c r="G229" t="s">
        <v>33</v>
      </c>
      <c r="H229" s="10">
        <f>VLOOKUP(DataPoli[[#This Row],[Zorgprofielklassecode]],BepalendeZPK[],3,FALSE)</f>
        <v>0</v>
      </c>
      <c r="I229" s="19" t="str">
        <f>IFERROR(GETPIVOTDATA("Uitvoeringsdatum",Rekenblad!$A$3,"Uniek patient ID",DataPoli[[#This Row],[Uniek patient ID]],"Diagnosecode",DataPoli[[#This Row],[Diagnosecode]]),"")</f>
        <v/>
      </c>
      <c r="J229" s="27" t="str">
        <f>IF(DataPoli[[#This Row],[Datum bepalend]]="","Nee","Ja")</f>
        <v>Nee</v>
      </c>
      <c r="K229" s="10" t="str">
        <f>IF(DataPoli[[#This Row],[Uitvoeringsdatum]]&gt;DataPoli[[#This Row],[Datum bepalend]],"post","")</f>
        <v/>
      </c>
      <c r="L229" s="27" t="str">
        <f>TEXT(DataPoli[[#This Row],[Uitvoeringsdatum]],"ddd")</f>
        <v>do</v>
      </c>
      <c r="M229" s="27" t="str">
        <f>IFERROR(DataPoli[[#This Row],[Datum bepalend]]-DataPoli[[#This Row],[Uitvoeringsdatum]],"")</f>
        <v/>
      </c>
    </row>
    <row r="230" spans="1:13" x14ac:dyDescent="0.25">
      <c r="A230">
        <v>119</v>
      </c>
      <c r="B230">
        <v>1</v>
      </c>
      <c r="C230">
        <v>1</v>
      </c>
      <c r="D230">
        <v>190013</v>
      </c>
      <c r="E230" t="s">
        <v>56</v>
      </c>
      <c r="F230" s="15">
        <v>42558</v>
      </c>
      <c r="G230" t="s">
        <v>33</v>
      </c>
      <c r="H230" s="10">
        <f>VLOOKUP(DataPoli[[#This Row],[Zorgprofielklassecode]],BepalendeZPK[],3,FALSE)</f>
        <v>0</v>
      </c>
      <c r="I230" s="19" t="str">
        <f>IFERROR(GETPIVOTDATA("Uitvoeringsdatum",Rekenblad!$A$3,"Uniek patient ID",DataPoli[[#This Row],[Uniek patient ID]],"Diagnosecode",DataPoli[[#This Row],[Diagnosecode]]),"")</f>
        <v/>
      </c>
      <c r="J230" s="27" t="str">
        <f>IF(DataPoli[[#This Row],[Datum bepalend]]="","Nee","Ja")</f>
        <v>Nee</v>
      </c>
      <c r="K230" s="10" t="str">
        <f>IF(DataPoli[[#This Row],[Uitvoeringsdatum]]&gt;DataPoli[[#This Row],[Datum bepalend]],"post","")</f>
        <v/>
      </c>
      <c r="L230" s="27" t="str">
        <f>TEXT(DataPoli[[#This Row],[Uitvoeringsdatum]],"ddd")</f>
        <v>do</v>
      </c>
      <c r="M230" s="27" t="str">
        <f>IFERROR(DataPoli[[#This Row],[Datum bepalend]]-DataPoli[[#This Row],[Uitvoeringsdatum]],"")</f>
        <v/>
      </c>
    </row>
    <row r="231" spans="1:13" x14ac:dyDescent="0.25">
      <c r="A231">
        <v>119</v>
      </c>
      <c r="B231">
        <v>1</v>
      </c>
      <c r="C231">
        <v>1</v>
      </c>
      <c r="D231">
        <v>190013</v>
      </c>
      <c r="E231" t="s">
        <v>56</v>
      </c>
      <c r="F231" s="15">
        <v>42726</v>
      </c>
      <c r="G231" t="s">
        <v>33</v>
      </c>
      <c r="H231" s="10">
        <f>VLOOKUP(DataPoli[[#This Row],[Zorgprofielklassecode]],BepalendeZPK[],3,FALSE)</f>
        <v>0</v>
      </c>
      <c r="I231" s="19" t="str">
        <f>IFERROR(GETPIVOTDATA("Uitvoeringsdatum",Rekenblad!$A$3,"Uniek patient ID",DataPoli[[#This Row],[Uniek patient ID]],"Diagnosecode",DataPoli[[#This Row],[Diagnosecode]]),"")</f>
        <v/>
      </c>
      <c r="J231" s="27" t="str">
        <f>IF(DataPoli[[#This Row],[Datum bepalend]]="","Nee","Ja")</f>
        <v>Nee</v>
      </c>
      <c r="K231" s="10" t="str">
        <f>IF(DataPoli[[#This Row],[Uitvoeringsdatum]]&gt;DataPoli[[#This Row],[Datum bepalend]],"post","")</f>
        <v/>
      </c>
      <c r="L231" s="27" t="str">
        <f>TEXT(DataPoli[[#This Row],[Uitvoeringsdatum]],"ddd")</f>
        <v>do</v>
      </c>
      <c r="M231" s="27" t="str">
        <f>IFERROR(DataPoli[[#This Row],[Datum bepalend]]-DataPoli[[#This Row],[Uitvoeringsdatum]],"")</f>
        <v/>
      </c>
    </row>
    <row r="232" spans="1:13" x14ac:dyDescent="0.25">
      <c r="A232">
        <v>120</v>
      </c>
      <c r="B232">
        <v>1</v>
      </c>
      <c r="C232">
        <v>1</v>
      </c>
      <c r="D232">
        <v>190060</v>
      </c>
      <c r="E232" t="s">
        <v>55</v>
      </c>
      <c r="F232" s="15">
        <v>42593</v>
      </c>
      <c r="G232" t="s">
        <v>36</v>
      </c>
      <c r="H232" s="10">
        <f>VLOOKUP(DataPoli[[#This Row],[Zorgprofielklassecode]],BepalendeZPK[],3,FALSE)</f>
        <v>0</v>
      </c>
      <c r="I232" s="19" t="str">
        <f>IFERROR(GETPIVOTDATA("Uitvoeringsdatum",Rekenblad!$A$3,"Uniek patient ID",DataPoli[[#This Row],[Uniek patient ID]],"Diagnosecode",DataPoli[[#This Row],[Diagnosecode]]),"")</f>
        <v/>
      </c>
      <c r="J232" s="27" t="str">
        <f>IF(DataPoli[[#This Row],[Datum bepalend]]="","Nee","Ja")</f>
        <v>Nee</v>
      </c>
      <c r="K232" s="10" t="str">
        <f>IF(DataPoli[[#This Row],[Uitvoeringsdatum]]&gt;DataPoli[[#This Row],[Datum bepalend]],"post","")</f>
        <v/>
      </c>
      <c r="L232" s="27" t="str">
        <f>TEXT(DataPoli[[#This Row],[Uitvoeringsdatum]],"ddd")</f>
        <v>do</v>
      </c>
      <c r="M232" s="27" t="str">
        <f>IFERROR(DataPoli[[#This Row],[Datum bepalend]]-DataPoli[[#This Row],[Uitvoeringsdatum]],"")</f>
        <v/>
      </c>
    </row>
    <row r="233" spans="1:13" x14ac:dyDescent="0.25">
      <c r="A233">
        <v>121</v>
      </c>
      <c r="B233">
        <v>1</v>
      </c>
      <c r="C233">
        <v>1</v>
      </c>
      <c r="D233">
        <v>190013</v>
      </c>
      <c r="E233" t="s">
        <v>56</v>
      </c>
      <c r="F233" s="15">
        <v>42380</v>
      </c>
      <c r="G233" t="s">
        <v>42</v>
      </c>
      <c r="H233" s="10">
        <f>VLOOKUP(DataPoli[[#This Row],[Zorgprofielklassecode]],BepalendeZPK[],3,FALSE)</f>
        <v>0</v>
      </c>
      <c r="I233" s="19" t="str">
        <f>IFERROR(GETPIVOTDATA("Uitvoeringsdatum",Rekenblad!$A$3,"Uniek patient ID",DataPoli[[#This Row],[Uniek patient ID]],"Diagnosecode",DataPoli[[#This Row],[Diagnosecode]]),"")</f>
        <v/>
      </c>
      <c r="J233" s="27" t="str">
        <f>IF(DataPoli[[#This Row],[Datum bepalend]]="","Nee","Ja")</f>
        <v>Nee</v>
      </c>
      <c r="K233" s="10" t="str">
        <f>IF(DataPoli[[#This Row],[Uitvoeringsdatum]]&gt;DataPoli[[#This Row],[Datum bepalend]],"post","")</f>
        <v/>
      </c>
      <c r="L233" s="27" t="str">
        <f>TEXT(DataPoli[[#This Row],[Uitvoeringsdatum]],"ddd")</f>
        <v>ma</v>
      </c>
      <c r="M233" s="27" t="str">
        <f>IFERROR(DataPoli[[#This Row],[Datum bepalend]]-DataPoli[[#This Row],[Uitvoeringsdatum]],"")</f>
        <v/>
      </c>
    </row>
    <row r="234" spans="1:13" x14ac:dyDescent="0.25">
      <c r="A234">
        <v>121</v>
      </c>
      <c r="B234">
        <v>1</v>
      </c>
      <c r="C234">
        <v>1</v>
      </c>
      <c r="D234">
        <v>190013</v>
      </c>
      <c r="E234" t="s">
        <v>56</v>
      </c>
      <c r="F234" s="15">
        <v>42465</v>
      </c>
      <c r="G234" t="s">
        <v>46</v>
      </c>
      <c r="H234" s="10">
        <f>VLOOKUP(DataPoli[[#This Row],[Zorgprofielklassecode]],BepalendeZPK[],3,FALSE)</f>
        <v>0</v>
      </c>
      <c r="I234" s="19" t="str">
        <f>IFERROR(GETPIVOTDATA("Uitvoeringsdatum",Rekenblad!$A$3,"Uniek patient ID",DataPoli[[#This Row],[Uniek patient ID]],"Diagnosecode",DataPoli[[#This Row],[Diagnosecode]]),"")</f>
        <v/>
      </c>
      <c r="J234" s="27" t="str">
        <f>IF(DataPoli[[#This Row],[Datum bepalend]]="","Nee","Ja")</f>
        <v>Nee</v>
      </c>
      <c r="K234" s="10" t="str">
        <f>IF(DataPoli[[#This Row],[Uitvoeringsdatum]]&gt;DataPoli[[#This Row],[Datum bepalend]],"post","")</f>
        <v/>
      </c>
      <c r="L234" s="27" t="str">
        <f>TEXT(DataPoli[[#This Row],[Uitvoeringsdatum]],"ddd")</f>
        <v>di</v>
      </c>
      <c r="M234" s="27" t="str">
        <f>IFERROR(DataPoli[[#This Row],[Datum bepalend]]-DataPoli[[#This Row],[Uitvoeringsdatum]],"")</f>
        <v/>
      </c>
    </row>
    <row r="235" spans="1:13" x14ac:dyDescent="0.25">
      <c r="A235">
        <v>121</v>
      </c>
      <c r="B235">
        <v>1</v>
      </c>
      <c r="C235">
        <v>1</v>
      </c>
      <c r="D235">
        <v>190013</v>
      </c>
      <c r="E235" t="s">
        <v>56</v>
      </c>
      <c r="F235" s="15">
        <v>42558</v>
      </c>
      <c r="G235" t="s">
        <v>38</v>
      </c>
      <c r="H235" s="10">
        <f>VLOOKUP(DataPoli[[#This Row],[Zorgprofielklassecode]],BepalendeZPK[],3,FALSE)</f>
        <v>0</v>
      </c>
      <c r="I235" s="19" t="str">
        <f>IFERROR(GETPIVOTDATA("Uitvoeringsdatum",Rekenblad!$A$3,"Uniek patient ID",DataPoli[[#This Row],[Uniek patient ID]],"Diagnosecode",DataPoli[[#This Row],[Diagnosecode]]),"")</f>
        <v/>
      </c>
      <c r="J235" s="27" t="str">
        <f>IF(DataPoli[[#This Row],[Datum bepalend]]="","Nee","Ja")</f>
        <v>Nee</v>
      </c>
      <c r="K235" s="10" t="str">
        <f>IF(DataPoli[[#This Row],[Uitvoeringsdatum]]&gt;DataPoli[[#This Row],[Datum bepalend]],"post","")</f>
        <v/>
      </c>
      <c r="L235" s="27" t="str">
        <f>TEXT(DataPoli[[#This Row],[Uitvoeringsdatum]],"ddd")</f>
        <v>do</v>
      </c>
      <c r="M235" s="27" t="str">
        <f>IFERROR(DataPoli[[#This Row],[Datum bepalend]]-DataPoli[[#This Row],[Uitvoeringsdatum]],"")</f>
        <v/>
      </c>
    </row>
    <row r="236" spans="1:13" x14ac:dyDescent="0.25">
      <c r="A236">
        <v>121</v>
      </c>
      <c r="B236">
        <v>1</v>
      </c>
      <c r="C236">
        <v>1</v>
      </c>
      <c r="D236">
        <v>190013</v>
      </c>
      <c r="E236" t="s">
        <v>56</v>
      </c>
      <c r="F236" s="15">
        <v>42654</v>
      </c>
      <c r="G236" t="s">
        <v>36</v>
      </c>
      <c r="H236" s="10">
        <f>VLOOKUP(DataPoli[[#This Row],[Zorgprofielklassecode]],BepalendeZPK[],3,FALSE)</f>
        <v>0</v>
      </c>
      <c r="I236" s="19" t="str">
        <f>IFERROR(GETPIVOTDATA("Uitvoeringsdatum",Rekenblad!$A$3,"Uniek patient ID",DataPoli[[#This Row],[Uniek patient ID]],"Diagnosecode",DataPoli[[#This Row],[Diagnosecode]]),"")</f>
        <v/>
      </c>
      <c r="J236" s="27" t="str">
        <f>IF(DataPoli[[#This Row],[Datum bepalend]]="","Nee","Ja")</f>
        <v>Nee</v>
      </c>
      <c r="K236" s="10" t="str">
        <f>IF(DataPoli[[#This Row],[Uitvoeringsdatum]]&gt;DataPoli[[#This Row],[Datum bepalend]],"post","")</f>
        <v/>
      </c>
      <c r="L236" s="27" t="str">
        <f>TEXT(DataPoli[[#This Row],[Uitvoeringsdatum]],"ddd")</f>
        <v>di</v>
      </c>
      <c r="M236" s="27" t="str">
        <f>IFERROR(DataPoli[[#This Row],[Datum bepalend]]-DataPoli[[#This Row],[Uitvoeringsdatum]],"")</f>
        <v/>
      </c>
    </row>
    <row r="237" spans="1:13" x14ac:dyDescent="0.25">
      <c r="A237">
        <v>121</v>
      </c>
      <c r="B237">
        <v>1</v>
      </c>
      <c r="C237">
        <v>1</v>
      </c>
      <c r="D237">
        <v>190013</v>
      </c>
      <c r="E237" t="s">
        <v>56</v>
      </c>
      <c r="F237" s="15">
        <v>42725</v>
      </c>
      <c r="G237" t="s">
        <v>44</v>
      </c>
      <c r="H237" s="10">
        <f>VLOOKUP(DataPoli[[#This Row],[Zorgprofielklassecode]],BepalendeZPK[],3,FALSE)</f>
        <v>0</v>
      </c>
      <c r="I237" s="19" t="str">
        <f>IFERROR(GETPIVOTDATA("Uitvoeringsdatum",Rekenblad!$A$3,"Uniek patient ID",DataPoli[[#This Row],[Uniek patient ID]],"Diagnosecode",DataPoli[[#This Row],[Diagnosecode]]),"")</f>
        <v/>
      </c>
      <c r="J237" s="27" t="str">
        <f>IF(DataPoli[[#This Row],[Datum bepalend]]="","Nee","Ja")</f>
        <v>Nee</v>
      </c>
      <c r="K237" s="10" t="str">
        <f>IF(DataPoli[[#This Row],[Uitvoeringsdatum]]&gt;DataPoli[[#This Row],[Datum bepalend]],"post","")</f>
        <v/>
      </c>
      <c r="L237" s="27" t="str">
        <f>TEXT(DataPoli[[#This Row],[Uitvoeringsdatum]],"ddd")</f>
        <v>wo</v>
      </c>
      <c r="M237" s="27" t="str">
        <f>IFERROR(DataPoli[[#This Row],[Datum bepalend]]-DataPoli[[#This Row],[Uitvoeringsdatum]],"")</f>
        <v/>
      </c>
    </row>
    <row r="238" spans="1:13" x14ac:dyDescent="0.25">
      <c r="A238">
        <v>122</v>
      </c>
      <c r="B238">
        <v>1</v>
      </c>
      <c r="C238">
        <v>1</v>
      </c>
      <c r="D238">
        <v>190060</v>
      </c>
      <c r="E238" t="s">
        <v>55</v>
      </c>
      <c r="F238" s="15">
        <v>42731</v>
      </c>
      <c r="G238" t="s">
        <v>38</v>
      </c>
      <c r="H238" s="10">
        <f>VLOOKUP(DataPoli[[#This Row],[Zorgprofielklassecode]],BepalendeZPK[],3,FALSE)</f>
        <v>0</v>
      </c>
      <c r="I238" s="19" t="str">
        <f>IFERROR(GETPIVOTDATA("Uitvoeringsdatum",Rekenblad!$A$3,"Uniek patient ID",DataPoli[[#This Row],[Uniek patient ID]],"Diagnosecode",DataPoli[[#This Row],[Diagnosecode]]),"")</f>
        <v/>
      </c>
      <c r="J238" s="27" t="str">
        <f>IF(DataPoli[[#This Row],[Datum bepalend]]="","Nee","Ja")</f>
        <v>Nee</v>
      </c>
      <c r="K238" s="10" t="str">
        <f>IF(DataPoli[[#This Row],[Uitvoeringsdatum]]&gt;DataPoli[[#This Row],[Datum bepalend]],"post","")</f>
        <v/>
      </c>
      <c r="L238" s="27" t="str">
        <f>TEXT(DataPoli[[#This Row],[Uitvoeringsdatum]],"ddd")</f>
        <v>di</v>
      </c>
      <c r="M238" s="27" t="str">
        <f>IFERROR(DataPoli[[#This Row],[Datum bepalend]]-DataPoli[[#This Row],[Uitvoeringsdatum]],"")</f>
        <v/>
      </c>
    </row>
    <row r="239" spans="1:13" x14ac:dyDescent="0.25">
      <c r="A239">
        <v>124</v>
      </c>
      <c r="B239">
        <v>1</v>
      </c>
      <c r="C239">
        <v>1</v>
      </c>
      <c r="D239">
        <v>190060</v>
      </c>
      <c r="E239" t="s">
        <v>55</v>
      </c>
      <c r="F239" s="15">
        <v>42515</v>
      </c>
      <c r="G239" t="s">
        <v>48</v>
      </c>
      <c r="H239" s="10">
        <f>VLOOKUP(DataPoli[[#This Row],[Zorgprofielklassecode]],BepalendeZPK[],3,FALSE)</f>
        <v>0</v>
      </c>
      <c r="I239" s="19" t="str">
        <f>IFERROR(GETPIVOTDATA("Uitvoeringsdatum",Rekenblad!$A$3,"Uniek patient ID",DataPoli[[#This Row],[Uniek patient ID]],"Diagnosecode",DataPoli[[#This Row],[Diagnosecode]]),"")</f>
        <v/>
      </c>
      <c r="J239" s="27" t="str">
        <f>IF(DataPoli[[#This Row],[Datum bepalend]]="","Nee","Ja")</f>
        <v>Nee</v>
      </c>
      <c r="K239" s="10" t="str">
        <f>IF(DataPoli[[#This Row],[Uitvoeringsdatum]]&gt;DataPoli[[#This Row],[Datum bepalend]],"post","")</f>
        <v/>
      </c>
      <c r="L239" s="27" t="str">
        <f>TEXT(DataPoli[[#This Row],[Uitvoeringsdatum]],"ddd")</f>
        <v>wo</v>
      </c>
      <c r="M239" s="27" t="str">
        <f>IFERROR(DataPoli[[#This Row],[Datum bepalend]]-DataPoli[[#This Row],[Uitvoeringsdatum]],"")</f>
        <v/>
      </c>
    </row>
    <row r="240" spans="1:13" x14ac:dyDescent="0.25">
      <c r="A240">
        <v>125</v>
      </c>
      <c r="B240">
        <v>1</v>
      </c>
      <c r="C240">
        <v>1</v>
      </c>
      <c r="D240">
        <v>190013</v>
      </c>
      <c r="E240" t="s">
        <v>56</v>
      </c>
      <c r="F240" s="15">
        <v>42450</v>
      </c>
      <c r="G240" t="s">
        <v>46</v>
      </c>
      <c r="H240" s="10">
        <f>VLOOKUP(DataPoli[[#This Row],[Zorgprofielklassecode]],BepalendeZPK[],3,FALSE)</f>
        <v>0</v>
      </c>
      <c r="I240" s="19" t="str">
        <f>IFERROR(GETPIVOTDATA("Uitvoeringsdatum",Rekenblad!$A$3,"Uniek patient ID",DataPoli[[#This Row],[Uniek patient ID]],"Diagnosecode",DataPoli[[#This Row],[Diagnosecode]]),"")</f>
        <v/>
      </c>
      <c r="J240" s="27" t="str">
        <f>IF(DataPoli[[#This Row],[Datum bepalend]]="","Nee","Ja")</f>
        <v>Nee</v>
      </c>
      <c r="K240" s="10" t="str">
        <f>IF(DataPoli[[#This Row],[Uitvoeringsdatum]]&gt;DataPoli[[#This Row],[Datum bepalend]],"post","")</f>
        <v/>
      </c>
      <c r="L240" s="27" t="str">
        <f>TEXT(DataPoli[[#This Row],[Uitvoeringsdatum]],"ddd")</f>
        <v>ma</v>
      </c>
      <c r="M240" s="27" t="str">
        <f>IFERROR(DataPoli[[#This Row],[Datum bepalend]]-DataPoli[[#This Row],[Uitvoeringsdatum]],"")</f>
        <v/>
      </c>
    </row>
    <row r="241" spans="1:13" x14ac:dyDescent="0.25">
      <c r="A241">
        <v>126</v>
      </c>
      <c r="B241">
        <v>1</v>
      </c>
      <c r="C241">
        <v>1</v>
      </c>
      <c r="D241">
        <v>190060</v>
      </c>
      <c r="E241" t="s">
        <v>55</v>
      </c>
      <c r="F241" s="15">
        <v>42404</v>
      </c>
      <c r="G241" t="s">
        <v>35</v>
      </c>
      <c r="H241" s="10">
        <f>VLOOKUP(DataPoli[[#This Row],[Zorgprofielklassecode]],BepalendeZPK[],3,FALSE)</f>
        <v>0</v>
      </c>
      <c r="I241" s="19" t="str">
        <f>IFERROR(GETPIVOTDATA("Uitvoeringsdatum",Rekenblad!$A$3,"Uniek patient ID",DataPoli[[#This Row],[Uniek patient ID]],"Diagnosecode",DataPoli[[#This Row],[Diagnosecode]]),"")</f>
        <v/>
      </c>
      <c r="J241" s="27" t="str">
        <f>IF(DataPoli[[#This Row],[Datum bepalend]]="","Nee","Ja")</f>
        <v>Nee</v>
      </c>
      <c r="K241" s="10" t="str">
        <f>IF(DataPoli[[#This Row],[Uitvoeringsdatum]]&gt;DataPoli[[#This Row],[Datum bepalend]],"post","")</f>
        <v/>
      </c>
      <c r="L241" s="27" t="str">
        <f>TEXT(DataPoli[[#This Row],[Uitvoeringsdatum]],"ddd")</f>
        <v>do</v>
      </c>
      <c r="M241" s="27" t="str">
        <f>IFERROR(DataPoli[[#This Row],[Datum bepalend]]-DataPoli[[#This Row],[Uitvoeringsdatum]],"")</f>
        <v/>
      </c>
    </row>
    <row r="242" spans="1:13" x14ac:dyDescent="0.25">
      <c r="A242">
        <v>126</v>
      </c>
      <c r="B242">
        <v>1</v>
      </c>
      <c r="C242">
        <v>1</v>
      </c>
      <c r="D242">
        <v>190013</v>
      </c>
      <c r="E242" t="s">
        <v>56</v>
      </c>
      <c r="F242" s="15">
        <v>42410</v>
      </c>
      <c r="G242" t="s">
        <v>41</v>
      </c>
      <c r="H242" s="10">
        <f>VLOOKUP(DataPoli[[#This Row],[Zorgprofielklassecode]],BepalendeZPK[],3,FALSE)</f>
        <v>0</v>
      </c>
      <c r="I242" s="19" t="str">
        <f>IFERROR(GETPIVOTDATA("Uitvoeringsdatum",Rekenblad!$A$3,"Uniek patient ID",DataPoli[[#This Row],[Uniek patient ID]],"Diagnosecode",DataPoli[[#This Row],[Diagnosecode]]),"")</f>
        <v/>
      </c>
      <c r="J242" s="27" t="str">
        <f>IF(DataPoli[[#This Row],[Datum bepalend]]="","Nee","Ja")</f>
        <v>Nee</v>
      </c>
      <c r="K242" s="10" t="str">
        <f>IF(DataPoli[[#This Row],[Uitvoeringsdatum]]&gt;DataPoli[[#This Row],[Datum bepalend]],"post","")</f>
        <v/>
      </c>
      <c r="L242" s="27" t="str">
        <f>TEXT(DataPoli[[#This Row],[Uitvoeringsdatum]],"ddd")</f>
        <v>wo</v>
      </c>
      <c r="M242" s="27" t="str">
        <f>IFERROR(DataPoli[[#This Row],[Datum bepalend]]-DataPoli[[#This Row],[Uitvoeringsdatum]],"")</f>
        <v/>
      </c>
    </row>
    <row r="243" spans="1:13" x14ac:dyDescent="0.25">
      <c r="A243">
        <v>127</v>
      </c>
      <c r="B243">
        <v>1</v>
      </c>
      <c r="C243">
        <v>1</v>
      </c>
      <c r="D243">
        <v>190060</v>
      </c>
      <c r="E243" t="s">
        <v>55</v>
      </c>
      <c r="F243" s="15">
        <v>42522</v>
      </c>
      <c r="G243" t="s">
        <v>48</v>
      </c>
      <c r="H243" s="10">
        <f>VLOOKUP(DataPoli[[#This Row],[Zorgprofielklassecode]],BepalendeZPK[],3,FALSE)</f>
        <v>0</v>
      </c>
      <c r="I243" s="19" t="str">
        <f>IFERROR(GETPIVOTDATA("Uitvoeringsdatum",Rekenblad!$A$3,"Uniek patient ID",DataPoli[[#This Row],[Uniek patient ID]],"Diagnosecode",DataPoli[[#This Row],[Diagnosecode]]),"")</f>
        <v/>
      </c>
      <c r="J243" s="27" t="str">
        <f>IF(DataPoli[[#This Row],[Datum bepalend]]="","Nee","Ja")</f>
        <v>Nee</v>
      </c>
      <c r="K243" s="10" t="str">
        <f>IF(DataPoli[[#This Row],[Uitvoeringsdatum]]&gt;DataPoli[[#This Row],[Datum bepalend]],"post","")</f>
        <v/>
      </c>
      <c r="L243" s="27" t="str">
        <f>TEXT(DataPoli[[#This Row],[Uitvoeringsdatum]],"ddd")</f>
        <v>wo</v>
      </c>
      <c r="M243" s="27" t="str">
        <f>IFERROR(DataPoli[[#This Row],[Datum bepalend]]-DataPoli[[#This Row],[Uitvoeringsdatum]],"")</f>
        <v/>
      </c>
    </row>
    <row r="244" spans="1:13" x14ac:dyDescent="0.25">
      <c r="A244">
        <v>127</v>
      </c>
      <c r="B244">
        <v>1</v>
      </c>
      <c r="C244">
        <v>1</v>
      </c>
      <c r="D244">
        <v>190013</v>
      </c>
      <c r="E244" t="s">
        <v>56</v>
      </c>
      <c r="F244" s="15">
        <v>42527</v>
      </c>
      <c r="G244" t="s">
        <v>48</v>
      </c>
      <c r="H244" s="10">
        <f>VLOOKUP(DataPoli[[#This Row],[Zorgprofielklassecode]],BepalendeZPK[],3,FALSE)</f>
        <v>0</v>
      </c>
      <c r="I244" s="19" t="str">
        <f>IFERROR(GETPIVOTDATA("Uitvoeringsdatum",Rekenblad!$A$3,"Uniek patient ID",DataPoli[[#This Row],[Uniek patient ID]],"Diagnosecode",DataPoli[[#This Row],[Diagnosecode]]),"")</f>
        <v/>
      </c>
      <c r="J244" s="27" t="str">
        <f>IF(DataPoli[[#This Row],[Datum bepalend]]="","Nee","Ja")</f>
        <v>Nee</v>
      </c>
      <c r="K244" s="10" t="str">
        <f>IF(DataPoli[[#This Row],[Uitvoeringsdatum]]&gt;DataPoli[[#This Row],[Datum bepalend]],"post","")</f>
        <v/>
      </c>
      <c r="L244" s="27" t="str">
        <f>TEXT(DataPoli[[#This Row],[Uitvoeringsdatum]],"ddd")</f>
        <v>ma</v>
      </c>
      <c r="M244" s="27" t="str">
        <f>IFERROR(DataPoli[[#This Row],[Datum bepalend]]-DataPoli[[#This Row],[Uitvoeringsdatum]],"")</f>
        <v/>
      </c>
    </row>
    <row r="245" spans="1:13" x14ac:dyDescent="0.25">
      <c r="A245">
        <v>129</v>
      </c>
      <c r="B245">
        <v>1</v>
      </c>
      <c r="C245">
        <v>1</v>
      </c>
      <c r="D245">
        <v>190013</v>
      </c>
      <c r="E245" t="s">
        <v>56</v>
      </c>
      <c r="F245" s="15">
        <v>42528</v>
      </c>
      <c r="G245" t="s">
        <v>36</v>
      </c>
      <c r="H245" s="10">
        <f>VLOOKUP(DataPoli[[#This Row],[Zorgprofielklassecode]],BepalendeZPK[],3,FALSE)</f>
        <v>0</v>
      </c>
      <c r="I245" s="19">
        <f>IFERROR(GETPIVOTDATA("Uitvoeringsdatum",Rekenblad!$A$3,"Uniek patient ID",DataPoli[[#This Row],[Uniek patient ID]],"Diagnosecode",DataPoli[[#This Row],[Diagnosecode]]),"")</f>
        <v>42606</v>
      </c>
      <c r="J245" s="27" t="str">
        <f>IF(DataPoli[[#This Row],[Datum bepalend]]="","Nee","Ja")</f>
        <v>Ja</v>
      </c>
      <c r="K245" s="10" t="str">
        <f>IF(DataPoli[[#This Row],[Uitvoeringsdatum]]&gt;DataPoli[[#This Row],[Datum bepalend]],"post","")</f>
        <v/>
      </c>
      <c r="L245" s="27" t="str">
        <f>TEXT(DataPoli[[#This Row],[Uitvoeringsdatum]],"ddd")</f>
        <v>di</v>
      </c>
      <c r="M245" s="27">
        <f>IFERROR(DataPoli[[#This Row],[Datum bepalend]]-DataPoli[[#This Row],[Uitvoeringsdatum]],"")</f>
        <v>78</v>
      </c>
    </row>
    <row r="246" spans="1:13" x14ac:dyDescent="0.25">
      <c r="A246">
        <v>129</v>
      </c>
      <c r="B246">
        <v>1</v>
      </c>
      <c r="C246">
        <v>1</v>
      </c>
      <c r="D246">
        <v>190013</v>
      </c>
      <c r="E246" t="s">
        <v>56</v>
      </c>
      <c r="F246" s="15">
        <v>42570</v>
      </c>
      <c r="G246" t="s">
        <v>37</v>
      </c>
      <c r="H246" s="10">
        <f>VLOOKUP(DataPoli[[#This Row],[Zorgprofielklassecode]],BepalendeZPK[],3,FALSE)</f>
        <v>0</v>
      </c>
      <c r="I246" s="19">
        <f>IFERROR(GETPIVOTDATA("Uitvoeringsdatum",Rekenblad!$A$3,"Uniek patient ID",DataPoli[[#This Row],[Uniek patient ID]],"Diagnosecode",DataPoli[[#This Row],[Diagnosecode]]),"")</f>
        <v>42606</v>
      </c>
      <c r="J246" s="27" t="str">
        <f>IF(DataPoli[[#This Row],[Datum bepalend]]="","Nee","Ja")</f>
        <v>Ja</v>
      </c>
      <c r="K246" s="10" t="str">
        <f>IF(DataPoli[[#This Row],[Uitvoeringsdatum]]&gt;DataPoli[[#This Row],[Datum bepalend]],"post","")</f>
        <v/>
      </c>
      <c r="L246" s="27" t="str">
        <f>TEXT(DataPoli[[#This Row],[Uitvoeringsdatum]],"ddd")</f>
        <v>di</v>
      </c>
      <c r="M246" s="27">
        <f>IFERROR(DataPoli[[#This Row],[Datum bepalend]]-DataPoli[[#This Row],[Uitvoeringsdatum]],"")</f>
        <v>36</v>
      </c>
    </row>
    <row r="247" spans="1:13" x14ac:dyDescent="0.25">
      <c r="A247">
        <v>129</v>
      </c>
      <c r="B247">
        <v>1</v>
      </c>
      <c r="C247">
        <v>1</v>
      </c>
      <c r="D247">
        <v>190013</v>
      </c>
      <c r="E247" t="s">
        <v>56</v>
      </c>
      <c r="F247" s="15">
        <v>42576</v>
      </c>
      <c r="G247" t="s">
        <v>37</v>
      </c>
      <c r="H247" s="10">
        <f>VLOOKUP(DataPoli[[#This Row],[Zorgprofielklassecode]],BepalendeZPK[],3,FALSE)</f>
        <v>0</v>
      </c>
      <c r="I247" s="19">
        <f>IFERROR(GETPIVOTDATA("Uitvoeringsdatum",Rekenblad!$A$3,"Uniek patient ID",DataPoli[[#This Row],[Uniek patient ID]],"Diagnosecode",DataPoli[[#This Row],[Diagnosecode]]),"")</f>
        <v>42606</v>
      </c>
      <c r="J247" s="27" t="str">
        <f>IF(DataPoli[[#This Row],[Datum bepalend]]="","Nee","Ja")</f>
        <v>Ja</v>
      </c>
      <c r="K247" s="10" t="str">
        <f>IF(DataPoli[[#This Row],[Uitvoeringsdatum]]&gt;DataPoli[[#This Row],[Datum bepalend]],"post","")</f>
        <v/>
      </c>
      <c r="L247" s="27" t="str">
        <f>TEXT(DataPoli[[#This Row],[Uitvoeringsdatum]],"ddd")</f>
        <v>ma</v>
      </c>
      <c r="M247" s="27">
        <f>IFERROR(DataPoli[[#This Row],[Datum bepalend]]-DataPoli[[#This Row],[Uitvoeringsdatum]],"")</f>
        <v>30</v>
      </c>
    </row>
    <row r="248" spans="1:13" x14ac:dyDescent="0.25">
      <c r="A248">
        <v>129</v>
      </c>
      <c r="B248">
        <v>1</v>
      </c>
      <c r="C248">
        <v>1</v>
      </c>
      <c r="D248">
        <v>190013</v>
      </c>
      <c r="E248" t="s">
        <v>56</v>
      </c>
      <c r="F248" s="15">
        <v>42579</v>
      </c>
      <c r="G248" t="s">
        <v>37</v>
      </c>
      <c r="H248" s="10">
        <f>VLOOKUP(DataPoli[[#This Row],[Zorgprofielklassecode]],BepalendeZPK[],3,FALSE)</f>
        <v>0</v>
      </c>
      <c r="I248" s="19">
        <f>IFERROR(GETPIVOTDATA("Uitvoeringsdatum",Rekenblad!$A$3,"Uniek patient ID",DataPoli[[#This Row],[Uniek patient ID]],"Diagnosecode",DataPoli[[#This Row],[Diagnosecode]]),"")</f>
        <v>42606</v>
      </c>
      <c r="J248" s="27" t="str">
        <f>IF(DataPoli[[#This Row],[Datum bepalend]]="","Nee","Ja")</f>
        <v>Ja</v>
      </c>
      <c r="K248" s="10" t="str">
        <f>IF(DataPoli[[#This Row],[Uitvoeringsdatum]]&gt;DataPoli[[#This Row],[Datum bepalend]],"post","")</f>
        <v/>
      </c>
      <c r="L248" s="27" t="str">
        <f>TEXT(DataPoli[[#This Row],[Uitvoeringsdatum]],"ddd")</f>
        <v>do</v>
      </c>
      <c r="M248" s="27">
        <f>IFERROR(DataPoli[[#This Row],[Datum bepalend]]-DataPoli[[#This Row],[Uitvoeringsdatum]],"")</f>
        <v>27</v>
      </c>
    </row>
    <row r="249" spans="1:13" x14ac:dyDescent="0.25">
      <c r="A249">
        <v>129</v>
      </c>
      <c r="B249">
        <v>1</v>
      </c>
      <c r="C249">
        <v>1</v>
      </c>
      <c r="D249">
        <v>190013</v>
      </c>
      <c r="E249" t="s">
        <v>56</v>
      </c>
      <c r="F249" s="15">
        <v>42597</v>
      </c>
      <c r="G249" t="s">
        <v>42</v>
      </c>
      <c r="H249" s="10">
        <f>VLOOKUP(DataPoli[[#This Row],[Zorgprofielklassecode]],BepalendeZPK[],3,FALSE)</f>
        <v>0</v>
      </c>
      <c r="I249" s="19">
        <f>IFERROR(GETPIVOTDATA("Uitvoeringsdatum",Rekenblad!$A$3,"Uniek patient ID",DataPoli[[#This Row],[Uniek patient ID]],"Diagnosecode",DataPoli[[#This Row],[Diagnosecode]]),"")</f>
        <v>42606</v>
      </c>
      <c r="J249" s="27" t="str">
        <f>IF(DataPoli[[#This Row],[Datum bepalend]]="","Nee","Ja")</f>
        <v>Ja</v>
      </c>
      <c r="K249" s="10" t="str">
        <f>IF(DataPoli[[#This Row],[Uitvoeringsdatum]]&gt;DataPoli[[#This Row],[Datum bepalend]],"post","")</f>
        <v/>
      </c>
      <c r="L249" s="27" t="str">
        <f>TEXT(DataPoli[[#This Row],[Uitvoeringsdatum]],"ddd")</f>
        <v>ma</v>
      </c>
      <c r="M249" s="27">
        <f>IFERROR(DataPoli[[#This Row],[Datum bepalend]]-DataPoli[[#This Row],[Uitvoeringsdatum]],"")</f>
        <v>9</v>
      </c>
    </row>
    <row r="250" spans="1:13" x14ac:dyDescent="0.25">
      <c r="A250">
        <v>129</v>
      </c>
      <c r="B250">
        <v>1</v>
      </c>
      <c r="C250">
        <v>1</v>
      </c>
      <c r="D250">
        <v>190013</v>
      </c>
      <c r="E250" t="s">
        <v>56</v>
      </c>
      <c r="F250" s="15">
        <v>42605</v>
      </c>
      <c r="G250" t="s">
        <v>35</v>
      </c>
      <c r="H250" s="10">
        <f>VLOOKUP(DataPoli[[#This Row],[Zorgprofielklassecode]],BepalendeZPK[],3,FALSE)</f>
        <v>0</v>
      </c>
      <c r="I250" s="19">
        <f>IFERROR(GETPIVOTDATA("Uitvoeringsdatum",Rekenblad!$A$3,"Uniek patient ID",DataPoli[[#This Row],[Uniek patient ID]],"Diagnosecode",DataPoli[[#This Row],[Diagnosecode]]),"")</f>
        <v>42606</v>
      </c>
      <c r="J250" s="27" t="str">
        <f>IF(DataPoli[[#This Row],[Datum bepalend]]="","Nee","Ja")</f>
        <v>Ja</v>
      </c>
      <c r="K250" s="10" t="str">
        <f>IF(DataPoli[[#This Row],[Uitvoeringsdatum]]&gt;DataPoli[[#This Row],[Datum bepalend]],"post","")</f>
        <v/>
      </c>
      <c r="L250" s="27" t="str">
        <f>TEXT(DataPoli[[#This Row],[Uitvoeringsdatum]],"ddd")</f>
        <v>di</v>
      </c>
      <c r="M250" s="27">
        <f>IFERROR(DataPoli[[#This Row],[Datum bepalend]]-DataPoli[[#This Row],[Uitvoeringsdatum]],"")</f>
        <v>1</v>
      </c>
    </row>
    <row r="251" spans="1:13" x14ac:dyDescent="0.25">
      <c r="A251">
        <v>129</v>
      </c>
      <c r="B251">
        <v>1</v>
      </c>
      <c r="C251">
        <v>5</v>
      </c>
      <c r="D251">
        <v>30000</v>
      </c>
      <c r="E251" t="s">
        <v>54</v>
      </c>
      <c r="F251" s="15">
        <v>42606</v>
      </c>
      <c r="G251" t="s">
        <v>45</v>
      </c>
      <c r="H251" s="10">
        <f>VLOOKUP(DataPoli[[#This Row],[Zorgprofielklassecode]],BepalendeZPK[],3,FALSE)</f>
        <v>1</v>
      </c>
      <c r="I251" s="19">
        <f>IFERROR(GETPIVOTDATA("Uitvoeringsdatum",Rekenblad!$A$3,"Uniek patient ID",DataPoli[[#This Row],[Uniek patient ID]],"Diagnosecode",DataPoli[[#This Row],[Diagnosecode]]),"")</f>
        <v>42606</v>
      </c>
      <c r="J251" s="27" t="str">
        <f>IF(DataPoli[[#This Row],[Datum bepalend]]="","Nee","Ja")</f>
        <v>Ja</v>
      </c>
      <c r="K251" s="10" t="str">
        <f>IF(DataPoli[[#This Row],[Uitvoeringsdatum]]&gt;DataPoli[[#This Row],[Datum bepalend]],"post","")</f>
        <v/>
      </c>
      <c r="L251" s="27" t="str">
        <f>TEXT(DataPoli[[#This Row],[Uitvoeringsdatum]],"ddd")</f>
        <v>wo</v>
      </c>
      <c r="M251" s="27">
        <f>IFERROR(DataPoli[[#This Row],[Datum bepalend]]-DataPoli[[#This Row],[Uitvoeringsdatum]],"")</f>
        <v>0</v>
      </c>
    </row>
    <row r="252" spans="1:13" x14ac:dyDescent="0.25">
      <c r="A252">
        <v>129</v>
      </c>
      <c r="B252">
        <v>1</v>
      </c>
      <c r="C252">
        <v>5</v>
      </c>
      <c r="D252">
        <v>30000</v>
      </c>
      <c r="E252" t="s">
        <v>54</v>
      </c>
      <c r="F252" s="15">
        <v>42606</v>
      </c>
      <c r="G252" t="s">
        <v>45</v>
      </c>
      <c r="H252" s="10">
        <f>VLOOKUP(DataPoli[[#This Row],[Zorgprofielklassecode]],BepalendeZPK[],3,FALSE)</f>
        <v>1</v>
      </c>
      <c r="I252" s="19">
        <f>IFERROR(GETPIVOTDATA("Uitvoeringsdatum",Rekenblad!$A$3,"Uniek patient ID",DataPoli[[#This Row],[Uniek patient ID]],"Diagnosecode",DataPoli[[#This Row],[Diagnosecode]]),"")</f>
        <v>42606</v>
      </c>
      <c r="J252" s="27" t="str">
        <f>IF(DataPoli[[#This Row],[Datum bepalend]]="","Nee","Ja")</f>
        <v>Ja</v>
      </c>
      <c r="K252" s="10" t="str">
        <f>IF(DataPoli[[#This Row],[Uitvoeringsdatum]]&gt;DataPoli[[#This Row],[Datum bepalend]],"post","")</f>
        <v/>
      </c>
      <c r="L252" s="27" t="str">
        <f>TEXT(DataPoli[[#This Row],[Uitvoeringsdatum]],"ddd")</f>
        <v>wo</v>
      </c>
      <c r="M252" s="27">
        <f>IFERROR(DataPoli[[#This Row],[Datum bepalend]]-DataPoli[[#This Row],[Uitvoeringsdatum]],"")</f>
        <v>0</v>
      </c>
    </row>
    <row r="253" spans="1:13" x14ac:dyDescent="0.25">
      <c r="A253">
        <v>129</v>
      </c>
      <c r="B253">
        <v>1</v>
      </c>
      <c r="C253">
        <v>1</v>
      </c>
      <c r="D253">
        <v>190013</v>
      </c>
      <c r="E253" t="s">
        <v>56</v>
      </c>
      <c r="F253" s="15">
        <v>42614</v>
      </c>
      <c r="G253" t="s">
        <v>45</v>
      </c>
      <c r="H253" s="10">
        <f>VLOOKUP(DataPoli[[#This Row],[Zorgprofielklassecode]],BepalendeZPK[],3,FALSE)</f>
        <v>0</v>
      </c>
      <c r="I253" s="19">
        <f>IFERROR(GETPIVOTDATA("Uitvoeringsdatum",Rekenblad!$A$3,"Uniek patient ID",DataPoli[[#This Row],[Uniek patient ID]],"Diagnosecode",DataPoli[[#This Row],[Diagnosecode]]),"")</f>
        <v>42606</v>
      </c>
      <c r="J253" s="27" t="str">
        <f>IF(DataPoli[[#This Row],[Datum bepalend]]="","Nee","Ja")</f>
        <v>Ja</v>
      </c>
      <c r="K253" s="10" t="str">
        <f>IF(DataPoli[[#This Row],[Uitvoeringsdatum]]&gt;DataPoli[[#This Row],[Datum bepalend]],"post","")</f>
        <v>post</v>
      </c>
      <c r="L253" s="27" t="str">
        <f>TEXT(DataPoli[[#This Row],[Uitvoeringsdatum]],"ddd")</f>
        <v>do</v>
      </c>
      <c r="M253" s="27">
        <f>IFERROR(DataPoli[[#This Row],[Datum bepalend]]-DataPoli[[#This Row],[Uitvoeringsdatum]],"")</f>
        <v>-8</v>
      </c>
    </row>
    <row r="254" spans="1:13" x14ac:dyDescent="0.25">
      <c r="A254">
        <v>129</v>
      </c>
      <c r="B254">
        <v>1</v>
      </c>
      <c r="C254">
        <v>1</v>
      </c>
      <c r="D254">
        <v>190013</v>
      </c>
      <c r="E254" t="s">
        <v>56</v>
      </c>
      <c r="F254" s="15">
        <v>42634</v>
      </c>
      <c r="G254" t="s">
        <v>45</v>
      </c>
      <c r="H254" s="10">
        <f>VLOOKUP(DataPoli[[#This Row],[Zorgprofielklassecode]],BepalendeZPK[],3,FALSE)</f>
        <v>0</v>
      </c>
      <c r="I254" s="19">
        <f>IFERROR(GETPIVOTDATA("Uitvoeringsdatum",Rekenblad!$A$3,"Uniek patient ID",DataPoli[[#This Row],[Uniek patient ID]],"Diagnosecode",DataPoli[[#This Row],[Diagnosecode]]),"")</f>
        <v>42606</v>
      </c>
      <c r="J254" s="27" t="str">
        <f>IF(DataPoli[[#This Row],[Datum bepalend]]="","Nee","Ja")</f>
        <v>Ja</v>
      </c>
      <c r="K254" s="10" t="str">
        <f>IF(DataPoli[[#This Row],[Uitvoeringsdatum]]&gt;DataPoli[[#This Row],[Datum bepalend]],"post","")</f>
        <v>post</v>
      </c>
      <c r="L254" s="27" t="str">
        <f>TEXT(DataPoli[[#This Row],[Uitvoeringsdatum]],"ddd")</f>
        <v>wo</v>
      </c>
      <c r="M254" s="27">
        <f>IFERROR(DataPoli[[#This Row],[Datum bepalend]]-DataPoli[[#This Row],[Uitvoeringsdatum]],"")</f>
        <v>-28</v>
      </c>
    </row>
    <row r="255" spans="1:13" x14ac:dyDescent="0.25">
      <c r="A255">
        <v>129</v>
      </c>
      <c r="B255">
        <v>1</v>
      </c>
      <c r="C255">
        <v>1</v>
      </c>
      <c r="D255">
        <v>190013</v>
      </c>
      <c r="E255" t="s">
        <v>56</v>
      </c>
      <c r="F255" s="15">
        <v>42676</v>
      </c>
      <c r="G255" t="s">
        <v>45</v>
      </c>
      <c r="H255" s="10">
        <f>VLOOKUP(DataPoli[[#This Row],[Zorgprofielklassecode]],BepalendeZPK[],3,FALSE)</f>
        <v>0</v>
      </c>
      <c r="I255" s="19">
        <f>IFERROR(GETPIVOTDATA("Uitvoeringsdatum",Rekenblad!$A$3,"Uniek patient ID",DataPoli[[#This Row],[Uniek patient ID]],"Diagnosecode",DataPoli[[#This Row],[Diagnosecode]]),"")</f>
        <v>42606</v>
      </c>
      <c r="J255" s="27" t="str">
        <f>IF(DataPoli[[#This Row],[Datum bepalend]]="","Nee","Ja")</f>
        <v>Ja</v>
      </c>
      <c r="K255" s="10" t="str">
        <f>IF(DataPoli[[#This Row],[Uitvoeringsdatum]]&gt;DataPoli[[#This Row],[Datum bepalend]],"post","")</f>
        <v>post</v>
      </c>
      <c r="L255" s="27" t="str">
        <f>TEXT(DataPoli[[#This Row],[Uitvoeringsdatum]],"ddd")</f>
        <v>wo</v>
      </c>
      <c r="M255" s="27">
        <f>IFERROR(DataPoli[[#This Row],[Datum bepalend]]-DataPoli[[#This Row],[Uitvoeringsdatum]],"")</f>
        <v>-70</v>
      </c>
    </row>
    <row r="256" spans="1:13" x14ac:dyDescent="0.25">
      <c r="A256">
        <v>129</v>
      </c>
      <c r="B256">
        <v>1</v>
      </c>
      <c r="C256">
        <v>1</v>
      </c>
      <c r="D256">
        <v>190013</v>
      </c>
      <c r="E256" t="s">
        <v>56</v>
      </c>
      <c r="F256" s="15">
        <v>42697</v>
      </c>
      <c r="G256" t="s">
        <v>45</v>
      </c>
      <c r="H256" s="10">
        <f>VLOOKUP(DataPoli[[#This Row],[Zorgprofielklassecode]],BepalendeZPK[],3,FALSE)</f>
        <v>0</v>
      </c>
      <c r="I256" s="19">
        <f>IFERROR(GETPIVOTDATA("Uitvoeringsdatum",Rekenblad!$A$3,"Uniek patient ID",DataPoli[[#This Row],[Uniek patient ID]],"Diagnosecode",DataPoli[[#This Row],[Diagnosecode]]),"")</f>
        <v>42606</v>
      </c>
      <c r="J256" s="27" t="str">
        <f>IF(DataPoli[[#This Row],[Datum bepalend]]="","Nee","Ja")</f>
        <v>Ja</v>
      </c>
      <c r="K256" s="10" t="str">
        <f>IF(DataPoli[[#This Row],[Uitvoeringsdatum]]&gt;DataPoli[[#This Row],[Datum bepalend]],"post","")</f>
        <v>post</v>
      </c>
      <c r="L256" s="27" t="str">
        <f>TEXT(DataPoli[[#This Row],[Uitvoeringsdatum]],"ddd")</f>
        <v>wo</v>
      </c>
      <c r="M256" s="27">
        <f>IFERROR(DataPoli[[#This Row],[Datum bepalend]]-DataPoli[[#This Row],[Uitvoeringsdatum]],"")</f>
        <v>-91</v>
      </c>
    </row>
    <row r="257" spans="1:13" x14ac:dyDescent="0.25">
      <c r="A257">
        <v>129</v>
      </c>
      <c r="B257">
        <v>1</v>
      </c>
      <c r="C257">
        <v>1</v>
      </c>
      <c r="D257">
        <v>190013</v>
      </c>
      <c r="E257" t="s">
        <v>56</v>
      </c>
      <c r="F257" s="15">
        <v>42702</v>
      </c>
      <c r="G257" t="s">
        <v>45</v>
      </c>
      <c r="H257" s="10">
        <f>VLOOKUP(DataPoli[[#This Row],[Zorgprofielklassecode]],BepalendeZPK[],3,FALSE)</f>
        <v>0</v>
      </c>
      <c r="I257" s="19">
        <f>IFERROR(GETPIVOTDATA("Uitvoeringsdatum",Rekenblad!$A$3,"Uniek patient ID",DataPoli[[#This Row],[Uniek patient ID]],"Diagnosecode",DataPoli[[#This Row],[Diagnosecode]]),"")</f>
        <v>42606</v>
      </c>
      <c r="J257" s="27" t="str">
        <f>IF(DataPoli[[#This Row],[Datum bepalend]]="","Nee","Ja")</f>
        <v>Ja</v>
      </c>
      <c r="K257" s="10" t="str">
        <f>IF(DataPoli[[#This Row],[Uitvoeringsdatum]]&gt;DataPoli[[#This Row],[Datum bepalend]],"post","")</f>
        <v>post</v>
      </c>
      <c r="L257" s="27" t="str">
        <f>TEXT(DataPoli[[#This Row],[Uitvoeringsdatum]],"ddd")</f>
        <v>ma</v>
      </c>
      <c r="M257" s="27">
        <f>IFERROR(DataPoli[[#This Row],[Datum bepalend]]-DataPoli[[#This Row],[Uitvoeringsdatum]],"")</f>
        <v>-96</v>
      </c>
    </row>
    <row r="258" spans="1:13" x14ac:dyDescent="0.25">
      <c r="A258">
        <v>129</v>
      </c>
      <c r="B258">
        <v>1</v>
      </c>
      <c r="C258">
        <v>1</v>
      </c>
      <c r="D258">
        <v>190013</v>
      </c>
      <c r="E258" t="s">
        <v>56</v>
      </c>
      <c r="F258" s="15">
        <v>42726</v>
      </c>
      <c r="G258" t="s">
        <v>47</v>
      </c>
      <c r="H258" s="10">
        <f>VLOOKUP(DataPoli[[#This Row],[Zorgprofielklassecode]],BepalendeZPK[],3,FALSE)</f>
        <v>0</v>
      </c>
      <c r="I258" s="19">
        <f>IFERROR(GETPIVOTDATA("Uitvoeringsdatum",Rekenblad!$A$3,"Uniek patient ID",DataPoli[[#This Row],[Uniek patient ID]],"Diagnosecode",DataPoli[[#This Row],[Diagnosecode]]),"")</f>
        <v>42606</v>
      </c>
      <c r="J258" s="27" t="str">
        <f>IF(DataPoli[[#This Row],[Datum bepalend]]="","Nee","Ja")</f>
        <v>Ja</v>
      </c>
      <c r="K258" s="10" t="str">
        <f>IF(DataPoli[[#This Row],[Uitvoeringsdatum]]&gt;DataPoli[[#This Row],[Datum bepalend]],"post","")</f>
        <v>post</v>
      </c>
      <c r="L258" s="27" t="str">
        <f>TEXT(DataPoli[[#This Row],[Uitvoeringsdatum]],"ddd")</f>
        <v>do</v>
      </c>
      <c r="M258" s="27">
        <f>IFERROR(DataPoli[[#This Row],[Datum bepalend]]-DataPoli[[#This Row],[Uitvoeringsdatum]],"")</f>
        <v>-120</v>
      </c>
    </row>
    <row r="259" spans="1:13" x14ac:dyDescent="0.25">
      <c r="A259">
        <v>129</v>
      </c>
      <c r="B259">
        <v>1</v>
      </c>
      <c r="C259">
        <v>5</v>
      </c>
      <c r="D259">
        <v>30000</v>
      </c>
      <c r="E259" t="s">
        <v>54</v>
      </c>
      <c r="F259" s="15">
        <v>42731</v>
      </c>
      <c r="G259" t="s">
        <v>47</v>
      </c>
      <c r="H259" s="10">
        <f>VLOOKUP(DataPoli[[#This Row],[Zorgprofielklassecode]],BepalendeZPK[],3,FALSE)</f>
        <v>1</v>
      </c>
      <c r="I259" s="19">
        <f>IFERROR(GETPIVOTDATA("Uitvoeringsdatum",Rekenblad!$A$3,"Uniek patient ID",DataPoli[[#This Row],[Uniek patient ID]],"Diagnosecode",DataPoli[[#This Row],[Diagnosecode]]),"")</f>
        <v>42606</v>
      </c>
      <c r="J259" s="27" t="str">
        <f>IF(DataPoli[[#This Row],[Datum bepalend]]="","Nee","Ja")</f>
        <v>Ja</v>
      </c>
      <c r="K259" s="10" t="str">
        <f>IF(DataPoli[[#This Row],[Uitvoeringsdatum]]&gt;DataPoli[[#This Row],[Datum bepalend]],"post","")</f>
        <v>post</v>
      </c>
      <c r="L259" s="27" t="str">
        <f>TEXT(DataPoli[[#This Row],[Uitvoeringsdatum]],"ddd")</f>
        <v>di</v>
      </c>
      <c r="M259" s="27">
        <f>IFERROR(DataPoli[[#This Row],[Datum bepalend]]-DataPoli[[#This Row],[Uitvoeringsdatum]],"")</f>
        <v>-125</v>
      </c>
    </row>
    <row r="260" spans="1:13" x14ac:dyDescent="0.25">
      <c r="A260">
        <v>129</v>
      </c>
      <c r="B260">
        <v>1</v>
      </c>
      <c r="C260">
        <v>5</v>
      </c>
      <c r="D260">
        <v>30000</v>
      </c>
      <c r="E260" t="s">
        <v>54</v>
      </c>
      <c r="F260" s="15">
        <v>42731</v>
      </c>
      <c r="G260" t="s">
        <v>47</v>
      </c>
      <c r="H260" s="10">
        <f>VLOOKUP(DataPoli[[#This Row],[Zorgprofielklassecode]],BepalendeZPK[],3,FALSE)</f>
        <v>1</v>
      </c>
      <c r="I260" s="19">
        <f>IFERROR(GETPIVOTDATA("Uitvoeringsdatum",Rekenblad!$A$3,"Uniek patient ID",DataPoli[[#This Row],[Uniek patient ID]],"Diagnosecode",DataPoli[[#This Row],[Diagnosecode]]),"")</f>
        <v>42606</v>
      </c>
      <c r="J260" s="27" t="str">
        <f>IF(DataPoli[[#This Row],[Datum bepalend]]="","Nee","Ja")</f>
        <v>Ja</v>
      </c>
      <c r="K260" s="10" t="str">
        <f>IF(DataPoli[[#This Row],[Uitvoeringsdatum]]&gt;DataPoli[[#This Row],[Datum bepalend]],"post","")</f>
        <v>post</v>
      </c>
      <c r="L260" s="27" t="str">
        <f>TEXT(DataPoli[[#This Row],[Uitvoeringsdatum]],"ddd")</f>
        <v>di</v>
      </c>
      <c r="M260" s="27">
        <f>IFERROR(DataPoli[[#This Row],[Datum bepalend]]-DataPoli[[#This Row],[Uitvoeringsdatum]],"")</f>
        <v>-125</v>
      </c>
    </row>
    <row r="261" spans="1:13" x14ac:dyDescent="0.25">
      <c r="A261">
        <v>131</v>
      </c>
      <c r="B261">
        <v>1</v>
      </c>
      <c r="C261">
        <v>1</v>
      </c>
      <c r="D261">
        <v>190013</v>
      </c>
      <c r="E261" t="s">
        <v>56</v>
      </c>
      <c r="F261" s="15">
        <v>42578</v>
      </c>
      <c r="G261" t="s">
        <v>38</v>
      </c>
      <c r="H261" s="10">
        <f>VLOOKUP(DataPoli[[#This Row],[Zorgprofielklassecode]],BepalendeZPK[],3,FALSE)</f>
        <v>0</v>
      </c>
      <c r="I261" s="19" t="str">
        <f>IFERROR(GETPIVOTDATA("Uitvoeringsdatum",Rekenblad!$A$3,"Uniek patient ID",DataPoli[[#This Row],[Uniek patient ID]],"Diagnosecode",DataPoli[[#This Row],[Diagnosecode]]),"")</f>
        <v/>
      </c>
      <c r="J261" s="27" t="str">
        <f>IF(DataPoli[[#This Row],[Datum bepalend]]="","Nee","Ja")</f>
        <v>Nee</v>
      </c>
      <c r="K261" s="10" t="str">
        <f>IF(DataPoli[[#This Row],[Uitvoeringsdatum]]&gt;DataPoli[[#This Row],[Datum bepalend]],"post","")</f>
        <v/>
      </c>
      <c r="L261" s="27" t="str">
        <f>TEXT(DataPoli[[#This Row],[Uitvoeringsdatum]],"ddd")</f>
        <v>wo</v>
      </c>
      <c r="M261" s="27" t="str">
        <f>IFERROR(DataPoli[[#This Row],[Datum bepalend]]-DataPoli[[#This Row],[Uitvoeringsdatum]],"")</f>
        <v/>
      </c>
    </row>
    <row r="262" spans="1:13" x14ac:dyDescent="0.25">
      <c r="A262">
        <v>132</v>
      </c>
      <c r="B262">
        <v>1</v>
      </c>
      <c r="C262">
        <v>1</v>
      </c>
      <c r="D262">
        <v>190060</v>
      </c>
      <c r="E262" t="s">
        <v>55</v>
      </c>
      <c r="F262" s="15">
        <v>42402</v>
      </c>
      <c r="G262" t="s">
        <v>34</v>
      </c>
      <c r="H262" s="10">
        <f>VLOOKUP(DataPoli[[#This Row],[Zorgprofielklassecode]],BepalendeZPK[],3,FALSE)</f>
        <v>0</v>
      </c>
      <c r="I262" s="19" t="str">
        <f>IFERROR(GETPIVOTDATA("Uitvoeringsdatum",Rekenblad!$A$3,"Uniek patient ID",DataPoli[[#This Row],[Uniek patient ID]],"Diagnosecode",DataPoli[[#This Row],[Diagnosecode]]),"")</f>
        <v/>
      </c>
      <c r="J262" s="27" t="str">
        <f>IF(DataPoli[[#This Row],[Datum bepalend]]="","Nee","Ja")</f>
        <v>Nee</v>
      </c>
      <c r="K262" s="10" t="str">
        <f>IF(DataPoli[[#This Row],[Uitvoeringsdatum]]&gt;DataPoli[[#This Row],[Datum bepalend]],"post","")</f>
        <v/>
      </c>
      <c r="L262" s="27" t="str">
        <f>TEXT(DataPoli[[#This Row],[Uitvoeringsdatum]],"ddd")</f>
        <v>di</v>
      </c>
      <c r="M262" s="27" t="str">
        <f>IFERROR(DataPoli[[#This Row],[Datum bepalend]]-DataPoli[[#This Row],[Uitvoeringsdatum]],"")</f>
        <v/>
      </c>
    </row>
    <row r="263" spans="1:13" x14ac:dyDescent="0.25">
      <c r="A263">
        <v>133</v>
      </c>
      <c r="B263">
        <v>1</v>
      </c>
      <c r="C263">
        <v>1</v>
      </c>
      <c r="D263">
        <v>190060</v>
      </c>
      <c r="E263" t="s">
        <v>55</v>
      </c>
      <c r="F263" s="15">
        <v>42474</v>
      </c>
      <c r="G263" t="s">
        <v>34</v>
      </c>
      <c r="H263" s="10">
        <f>VLOOKUP(DataPoli[[#This Row],[Zorgprofielklassecode]],BepalendeZPK[],3,FALSE)</f>
        <v>0</v>
      </c>
      <c r="I263" s="19" t="str">
        <f>IFERROR(GETPIVOTDATA("Uitvoeringsdatum",Rekenblad!$A$3,"Uniek patient ID",DataPoli[[#This Row],[Uniek patient ID]],"Diagnosecode",DataPoli[[#This Row],[Diagnosecode]]),"")</f>
        <v/>
      </c>
      <c r="J263" s="27" t="str">
        <f>IF(DataPoli[[#This Row],[Datum bepalend]]="","Nee","Ja")</f>
        <v>Nee</v>
      </c>
      <c r="K263" s="10" t="str">
        <f>IF(DataPoli[[#This Row],[Uitvoeringsdatum]]&gt;DataPoli[[#This Row],[Datum bepalend]],"post","")</f>
        <v/>
      </c>
      <c r="L263" s="27" t="str">
        <f>TEXT(DataPoli[[#This Row],[Uitvoeringsdatum]],"ddd")</f>
        <v>do</v>
      </c>
      <c r="M263" s="27" t="str">
        <f>IFERROR(DataPoli[[#This Row],[Datum bepalend]]-DataPoli[[#This Row],[Uitvoeringsdatum]],"")</f>
        <v/>
      </c>
    </row>
    <row r="264" spans="1:13" x14ac:dyDescent="0.25">
      <c r="A264">
        <v>133</v>
      </c>
      <c r="B264">
        <v>1</v>
      </c>
      <c r="C264">
        <v>1</v>
      </c>
      <c r="D264">
        <v>190013</v>
      </c>
      <c r="E264" t="s">
        <v>56</v>
      </c>
      <c r="F264" s="15">
        <v>42523</v>
      </c>
      <c r="G264" t="s">
        <v>36</v>
      </c>
      <c r="H264" s="10">
        <f>VLOOKUP(DataPoli[[#This Row],[Zorgprofielklassecode]],BepalendeZPK[],3,FALSE)</f>
        <v>0</v>
      </c>
      <c r="I264" s="19" t="str">
        <f>IFERROR(GETPIVOTDATA("Uitvoeringsdatum",Rekenblad!$A$3,"Uniek patient ID",DataPoli[[#This Row],[Uniek patient ID]],"Diagnosecode",DataPoli[[#This Row],[Diagnosecode]]),"")</f>
        <v/>
      </c>
      <c r="J264" s="27" t="str">
        <f>IF(DataPoli[[#This Row],[Datum bepalend]]="","Nee","Ja")</f>
        <v>Nee</v>
      </c>
      <c r="K264" s="10" t="str">
        <f>IF(DataPoli[[#This Row],[Uitvoeringsdatum]]&gt;DataPoli[[#This Row],[Datum bepalend]],"post","")</f>
        <v/>
      </c>
      <c r="L264" s="27" t="str">
        <f>TEXT(DataPoli[[#This Row],[Uitvoeringsdatum]],"ddd")</f>
        <v>do</v>
      </c>
      <c r="M264" s="27" t="str">
        <f>IFERROR(DataPoli[[#This Row],[Datum bepalend]]-DataPoli[[#This Row],[Uitvoeringsdatum]],"")</f>
        <v/>
      </c>
    </row>
    <row r="265" spans="1:13" x14ac:dyDescent="0.25">
      <c r="A265">
        <v>133</v>
      </c>
      <c r="B265">
        <v>1</v>
      </c>
      <c r="C265">
        <v>1</v>
      </c>
      <c r="D265">
        <v>190013</v>
      </c>
      <c r="E265" t="s">
        <v>56</v>
      </c>
      <c r="F265" s="15">
        <v>42566</v>
      </c>
      <c r="G265" t="s">
        <v>36</v>
      </c>
      <c r="H265" s="10">
        <f>VLOOKUP(DataPoli[[#This Row],[Zorgprofielklassecode]],BepalendeZPK[],3,FALSE)</f>
        <v>0</v>
      </c>
      <c r="I265" s="19" t="str">
        <f>IFERROR(GETPIVOTDATA("Uitvoeringsdatum",Rekenblad!$A$3,"Uniek patient ID",DataPoli[[#This Row],[Uniek patient ID]],"Diagnosecode",DataPoli[[#This Row],[Diagnosecode]]),"")</f>
        <v/>
      </c>
      <c r="J265" s="27" t="str">
        <f>IF(DataPoli[[#This Row],[Datum bepalend]]="","Nee","Ja")</f>
        <v>Nee</v>
      </c>
      <c r="K265" s="10" t="str">
        <f>IF(DataPoli[[#This Row],[Uitvoeringsdatum]]&gt;DataPoli[[#This Row],[Datum bepalend]],"post","")</f>
        <v/>
      </c>
      <c r="L265" s="27" t="str">
        <f>TEXT(DataPoli[[#This Row],[Uitvoeringsdatum]],"ddd")</f>
        <v>vr</v>
      </c>
      <c r="M265" s="27" t="str">
        <f>IFERROR(DataPoli[[#This Row],[Datum bepalend]]-DataPoli[[#This Row],[Uitvoeringsdatum]],"")</f>
        <v/>
      </c>
    </row>
    <row r="266" spans="1:13" x14ac:dyDescent="0.25">
      <c r="A266">
        <v>133</v>
      </c>
      <c r="B266">
        <v>1</v>
      </c>
      <c r="C266">
        <v>1</v>
      </c>
      <c r="D266">
        <v>190013</v>
      </c>
      <c r="E266" t="s">
        <v>56</v>
      </c>
      <c r="F266" s="15">
        <v>42642</v>
      </c>
      <c r="G266" t="s">
        <v>36</v>
      </c>
      <c r="H266" s="10">
        <f>VLOOKUP(DataPoli[[#This Row],[Zorgprofielklassecode]],BepalendeZPK[],3,FALSE)</f>
        <v>0</v>
      </c>
      <c r="I266" s="19" t="str">
        <f>IFERROR(GETPIVOTDATA("Uitvoeringsdatum",Rekenblad!$A$3,"Uniek patient ID",DataPoli[[#This Row],[Uniek patient ID]],"Diagnosecode",DataPoli[[#This Row],[Diagnosecode]]),"")</f>
        <v/>
      </c>
      <c r="J266" s="27" t="str">
        <f>IF(DataPoli[[#This Row],[Datum bepalend]]="","Nee","Ja")</f>
        <v>Nee</v>
      </c>
      <c r="K266" s="10" t="str">
        <f>IF(DataPoli[[#This Row],[Uitvoeringsdatum]]&gt;DataPoli[[#This Row],[Datum bepalend]],"post","")</f>
        <v/>
      </c>
      <c r="L266" s="27" t="str">
        <f>TEXT(DataPoli[[#This Row],[Uitvoeringsdatum]],"ddd")</f>
        <v>do</v>
      </c>
      <c r="M266" s="27" t="str">
        <f>IFERROR(DataPoli[[#This Row],[Datum bepalend]]-DataPoli[[#This Row],[Uitvoeringsdatum]],"")</f>
        <v/>
      </c>
    </row>
    <row r="267" spans="1:13" x14ac:dyDescent="0.25">
      <c r="A267">
        <v>134</v>
      </c>
      <c r="B267">
        <v>1</v>
      </c>
      <c r="C267">
        <v>1</v>
      </c>
      <c r="D267">
        <v>190060</v>
      </c>
      <c r="E267" t="s">
        <v>55</v>
      </c>
      <c r="F267" s="15">
        <v>42401</v>
      </c>
      <c r="G267" t="s">
        <v>34</v>
      </c>
      <c r="H267" s="10">
        <f>VLOOKUP(DataPoli[[#This Row],[Zorgprofielklassecode]],BepalendeZPK[],3,FALSE)</f>
        <v>0</v>
      </c>
      <c r="I267" s="19" t="str">
        <f>IFERROR(GETPIVOTDATA("Uitvoeringsdatum",Rekenblad!$A$3,"Uniek patient ID",DataPoli[[#This Row],[Uniek patient ID]],"Diagnosecode",DataPoli[[#This Row],[Diagnosecode]]),"")</f>
        <v/>
      </c>
      <c r="J267" s="27" t="str">
        <f>IF(DataPoli[[#This Row],[Datum bepalend]]="","Nee","Ja")</f>
        <v>Nee</v>
      </c>
      <c r="K267" s="10" t="str">
        <f>IF(DataPoli[[#This Row],[Uitvoeringsdatum]]&gt;DataPoli[[#This Row],[Datum bepalend]],"post","")</f>
        <v/>
      </c>
      <c r="L267" s="27" t="str">
        <f>TEXT(DataPoli[[#This Row],[Uitvoeringsdatum]],"ddd")</f>
        <v>ma</v>
      </c>
      <c r="M267" s="27" t="str">
        <f>IFERROR(DataPoli[[#This Row],[Datum bepalend]]-DataPoli[[#This Row],[Uitvoeringsdatum]],"")</f>
        <v/>
      </c>
    </row>
    <row r="268" spans="1:13" x14ac:dyDescent="0.25">
      <c r="A268">
        <v>135</v>
      </c>
      <c r="B268">
        <v>1</v>
      </c>
      <c r="C268">
        <v>1</v>
      </c>
      <c r="D268">
        <v>190013</v>
      </c>
      <c r="E268" t="s">
        <v>56</v>
      </c>
      <c r="F268" s="15">
        <v>42445</v>
      </c>
      <c r="G268" t="s">
        <v>49</v>
      </c>
      <c r="H268" s="10">
        <f>VLOOKUP(DataPoli[[#This Row],[Zorgprofielklassecode]],BepalendeZPK[],3,FALSE)</f>
        <v>0</v>
      </c>
      <c r="I268" s="19" t="str">
        <f>IFERROR(GETPIVOTDATA("Uitvoeringsdatum",Rekenblad!$A$3,"Uniek patient ID",DataPoli[[#This Row],[Uniek patient ID]],"Diagnosecode",DataPoli[[#This Row],[Diagnosecode]]),"")</f>
        <v/>
      </c>
      <c r="J268" s="27" t="str">
        <f>IF(DataPoli[[#This Row],[Datum bepalend]]="","Nee","Ja")</f>
        <v>Nee</v>
      </c>
      <c r="K268" s="10" t="str">
        <f>IF(DataPoli[[#This Row],[Uitvoeringsdatum]]&gt;DataPoli[[#This Row],[Datum bepalend]],"post","")</f>
        <v/>
      </c>
      <c r="L268" s="27" t="str">
        <f>TEXT(DataPoli[[#This Row],[Uitvoeringsdatum]],"ddd")</f>
        <v>wo</v>
      </c>
      <c r="M268" s="27" t="str">
        <f>IFERROR(DataPoli[[#This Row],[Datum bepalend]]-DataPoli[[#This Row],[Uitvoeringsdatum]],"")</f>
        <v/>
      </c>
    </row>
    <row r="269" spans="1:13" x14ac:dyDescent="0.25">
      <c r="A269">
        <v>135</v>
      </c>
      <c r="B269">
        <v>1</v>
      </c>
      <c r="C269">
        <v>1</v>
      </c>
      <c r="D269">
        <v>190013</v>
      </c>
      <c r="E269" t="s">
        <v>56</v>
      </c>
      <c r="F269" s="15">
        <v>42555</v>
      </c>
      <c r="G269" t="s">
        <v>48</v>
      </c>
      <c r="H269" s="10">
        <f>VLOOKUP(DataPoli[[#This Row],[Zorgprofielklassecode]],BepalendeZPK[],3,FALSE)</f>
        <v>0</v>
      </c>
      <c r="I269" s="19" t="str">
        <f>IFERROR(GETPIVOTDATA("Uitvoeringsdatum",Rekenblad!$A$3,"Uniek patient ID",DataPoli[[#This Row],[Uniek patient ID]],"Diagnosecode",DataPoli[[#This Row],[Diagnosecode]]),"")</f>
        <v/>
      </c>
      <c r="J269" s="27" t="str">
        <f>IF(DataPoli[[#This Row],[Datum bepalend]]="","Nee","Ja")</f>
        <v>Nee</v>
      </c>
      <c r="K269" s="10" t="str">
        <f>IF(DataPoli[[#This Row],[Uitvoeringsdatum]]&gt;DataPoli[[#This Row],[Datum bepalend]],"post","")</f>
        <v/>
      </c>
      <c r="L269" s="27" t="str">
        <f>TEXT(DataPoli[[#This Row],[Uitvoeringsdatum]],"ddd")</f>
        <v>ma</v>
      </c>
      <c r="M269" s="27" t="str">
        <f>IFERROR(DataPoli[[#This Row],[Datum bepalend]]-DataPoli[[#This Row],[Uitvoeringsdatum]],"")</f>
        <v/>
      </c>
    </row>
    <row r="270" spans="1:13" x14ac:dyDescent="0.25">
      <c r="A270">
        <v>135</v>
      </c>
      <c r="B270">
        <v>1</v>
      </c>
      <c r="C270">
        <v>1</v>
      </c>
      <c r="D270">
        <v>190013</v>
      </c>
      <c r="E270" t="s">
        <v>56</v>
      </c>
      <c r="F270" s="15">
        <v>42654</v>
      </c>
      <c r="G270" t="s">
        <v>40</v>
      </c>
      <c r="H270" s="10">
        <f>VLOOKUP(DataPoli[[#This Row],[Zorgprofielklassecode]],BepalendeZPK[],3,FALSE)</f>
        <v>0</v>
      </c>
      <c r="I270" s="19" t="str">
        <f>IFERROR(GETPIVOTDATA("Uitvoeringsdatum",Rekenblad!$A$3,"Uniek patient ID",DataPoli[[#This Row],[Uniek patient ID]],"Diagnosecode",DataPoli[[#This Row],[Diagnosecode]]),"")</f>
        <v/>
      </c>
      <c r="J270" s="27" t="str">
        <f>IF(DataPoli[[#This Row],[Datum bepalend]]="","Nee","Ja")</f>
        <v>Nee</v>
      </c>
      <c r="K270" s="10" t="str">
        <f>IF(DataPoli[[#This Row],[Uitvoeringsdatum]]&gt;DataPoli[[#This Row],[Datum bepalend]],"post","")</f>
        <v/>
      </c>
      <c r="L270" s="27" t="str">
        <f>TEXT(DataPoli[[#This Row],[Uitvoeringsdatum]],"ddd")</f>
        <v>di</v>
      </c>
      <c r="M270" s="27" t="str">
        <f>IFERROR(DataPoli[[#This Row],[Datum bepalend]]-DataPoli[[#This Row],[Uitvoeringsdatum]],"")</f>
        <v/>
      </c>
    </row>
    <row r="271" spans="1:13" x14ac:dyDescent="0.25">
      <c r="A271">
        <v>136</v>
      </c>
      <c r="B271">
        <v>1</v>
      </c>
      <c r="C271">
        <v>1</v>
      </c>
      <c r="D271">
        <v>190060</v>
      </c>
      <c r="E271" t="s">
        <v>55</v>
      </c>
      <c r="F271" s="15">
        <v>42606</v>
      </c>
      <c r="G271" t="s">
        <v>47</v>
      </c>
      <c r="H271" s="10">
        <f>VLOOKUP(DataPoli[[#This Row],[Zorgprofielklassecode]],BepalendeZPK[],3,FALSE)</f>
        <v>0</v>
      </c>
      <c r="I271" s="19" t="str">
        <f>IFERROR(GETPIVOTDATA("Uitvoeringsdatum",Rekenblad!$A$3,"Uniek patient ID",DataPoli[[#This Row],[Uniek patient ID]],"Diagnosecode",DataPoli[[#This Row],[Diagnosecode]]),"")</f>
        <v/>
      </c>
      <c r="J271" s="27" t="str">
        <f>IF(DataPoli[[#This Row],[Datum bepalend]]="","Nee","Ja")</f>
        <v>Nee</v>
      </c>
      <c r="K271" s="10" t="str">
        <f>IF(DataPoli[[#This Row],[Uitvoeringsdatum]]&gt;DataPoli[[#This Row],[Datum bepalend]],"post","")</f>
        <v/>
      </c>
      <c r="L271" s="27" t="str">
        <f>TEXT(DataPoli[[#This Row],[Uitvoeringsdatum]],"ddd")</f>
        <v>wo</v>
      </c>
      <c r="M271" s="27" t="str">
        <f>IFERROR(DataPoli[[#This Row],[Datum bepalend]]-DataPoli[[#This Row],[Uitvoeringsdatum]],"")</f>
        <v/>
      </c>
    </row>
    <row r="272" spans="1:13" x14ac:dyDescent="0.25">
      <c r="A272">
        <v>136</v>
      </c>
      <c r="B272">
        <v>1</v>
      </c>
      <c r="C272">
        <v>1</v>
      </c>
      <c r="D272">
        <v>190013</v>
      </c>
      <c r="E272" t="s">
        <v>56</v>
      </c>
      <c r="F272" s="15">
        <v>42650</v>
      </c>
      <c r="G272" t="s">
        <v>47</v>
      </c>
      <c r="H272" s="10">
        <f>VLOOKUP(DataPoli[[#This Row],[Zorgprofielklassecode]],BepalendeZPK[],3,FALSE)</f>
        <v>0</v>
      </c>
      <c r="I272" s="19" t="str">
        <f>IFERROR(GETPIVOTDATA("Uitvoeringsdatum",Rekenblad!$A$3,"Uniek patient ID",DataPoli[[#This Row],[Uniek patient ID]],"Diagnosecode",DataPoli[[#This Row],[Diagnosecode]]),"")</f>
        <v/>
      </c>
      <c r="J272" s="27" t="str">
        <f>IF(DataPoli[[#This Row],[Datum bepalend]]="","Nee","Ja")</f>
        <v>Nee</v>
      </c>
      <c r="K272" s="10" t="str">
        <f>IF(DataPoli[[#This Row],[Uitvoeringsdatum]]&gt;DataPoli[[#This Row],[Datum bepalend]],"post","")</f>
        <v/>
      </c>
      <c r="L272" s="27" t="str">
        <f>TEXT(DataPoli[[#This Row],[Uitvoeringsdatum]],"ddd")</f>
        <v>vr</v>
      </c>
      <c r="M272" s="27" t="str">
        <f>IFERROR(DataPoli[[#This Row],[Datum bepalend]]-DataPoli[[#This Row],[Uitvoeringsdatum]],"")</f>
        <v/>
      </c>
    </row>
    <row r="273" spans="1:13" x14ac:dyDescent="0.25">
      <c r="A273">
        <v>137</v>
      </c>
      <c r="B273">
        <v>1</v>
      </c>
      <c r="C273">
        <v>1</v>
      </c>
      <c r="D273">
        <v>190013</v>
      </c>
      <c r="E273" t="s">
        <v>56</v>
      </c>
      <c r="F273" s="15">
        <v>42450</v>
      </c>
      <c r="G273" t="s">
        <v>47</v>
      </c>
      <c r="H273" s="10">
        <f>VLOOKUP(DataPoli[[#This Row],[Zorgprofielklassecode]],BepalendeZPK[],3,FALSE)</f>
        <v>0</v>
      </c>
      <c r="I273" s="19" t="str">
        <f>IFERROR(GETPIVOTDATA("Uitvoeringsdatum",Rekenblad!$A$3,"Uniek patient ID",DataPoli[[#This Row],[Uniek patient ID]],"Diagnosecode",DataPoli[[#This Row],[Diagnosecode]]),"")</f>
        <v/>
      </c>
      <c r="J273" s="27" t="str">
        <f>IF(DataPoli[[#This Row],[Datum bepalend]]="","Nee","Ja")</f>
        <v>Nee</v>
      </c>
      <c r="K273" s="10" t="str">
        <f>IF(DataPoli[[#This Row],[Uitvoeringsdatum]]&gt;DataPoli[[#This Row],[Datum bepalend]],"post","")</f>
        <v/>
      </c>
      <c r="L273" s="27" t="str">
        <f>TEXT(DataPoli[[#This Row],[Uitvoeringsdatum]],"ddd")</f>
        <v>ma</v>
      </c>
      <c r="M273" s="27" t="str">
        <f>IFERROR(DataPoli[[#This Row],[Datum bepalend]]-DataPoli[[#This Row],[Uitvoeringsdatum]],"")</f>
        <v/>
      </c>
    </row>
    <row r="274" spans="1:13" x14ac:dyDescent="0.25">
      <c r="A274">
        <v>137</v>
      </c>
      <c r="B274">
        <v>1</v>
      </c>
      <c r="C274">
        <v>1</v>
      </c>
      <c r="D274">
        <v>190013</v>
      </c>
      <c r="E274" t="s">
        <v>56</v>
      </c>
      <c r="F274" s="15">
        <v>42541</v>
      </c>
      <c r="G274" t="s">
        <v>47</v>
      </c>
      <c r="H274" s="10">
        <f>VLOOKUP(DataPoli[[#This Row],[Zorgprofielklassecode]],BepalendeZPK[],3,FALSE)</f>
        <v>0</v>
      </c>
      <c r="I274" s="19" t="str">
        <f>IFERROR(GETPIVOTDATA("Uitvoeringsdatum",Rekenblad!$A$3,"Uniek patient ID",DataPoli[[#This Row],[Uniek patient ID]],"Diagnosecode",DataPoli[[#This Row],[Diagnosecode]]),"")</f>
        <v/>
      </c>
      <c r="J274" s="27" t="str">
        <f>IF(DataPoli[[#This Row],[Datum bepalend]]="","Nee","Ja")</f>
        <v>Nee</v>
      </c>
      <c r="K274" s="10" t="str">
        <f>IF(DataPoli[[#This Row],[Uitvoeringsdatum]]&gt;DataPoli[[#This Row],[Datum bepalend]],"post","")</f>
        <v/>
      </c>
      <c r="L274" s="27" t="str">
        <f>TEXT(DataPoli[[#This Row],[Uitvoeringsdatum]],"ddd")</f>
        <v>ma</v>
      </c>
      <c r="M274" s="27" t="str">
        <f>IFERROR(DataPoli[[#This Row],[Datum bepalend]]-DataPoli[[#This Row],[Uitvoeringsdatum]],"")</f>
        <v/>
      </c>
    </row>
    <row r="275" spans="1:13" x14ac:dyDescent="0.25">
      <c r="A275">
        <v>137</v>
      </c>
      <c r="B275">
        <v>1</v>
      </c>
      <c r="C275">
        <v>1</v>
      </c>
      <c r="D275">
        <v>190013</v>
      </c>
      <c r="E275" t="s">
        <v>56</v>
      </c>
      <c r="F275" s="15">
        <v>42632</v>
      </c>
      <c r="G275" t="s">
        <v>47</v>
      </c>
      <c r="H275" s="10">
        <f>VLOOKUP(DataPoli[[#This Row],[Zorgprofielklassecode]],BepalendeZPK[],3,FALSE)</f>
        <v>0</v>
      </c>
      <c r="I275" s="19" t="str">
        <f>IFERROR(GETPIVOTDATA("Uitvoeringsdatum",Rekenblad!$A$3,"Uniek patient ID",DataPoli[[#This Row],[Uniek patient ID]],"Diagnosecode",DataPoli[[#This Row],[Diagnosecode]]),"")</f>
        <v/>
      </c>
      <c r="J275" s="27" t="str">
        <f>IF(DataPoli[[#This Row],[Datum bepalend]]="","Nee","Ja")</f>
        <v>Nee</v>
      </c>
      <c r="K275" s="10" t="str">
        <f>IF(DataPoli[[#This Row],[Uitvoeringsdatum]]&gt;DataPoli[[#This Row],[Datum bepalend]],"post","")</f>
        <v/>
      </c>
      <c r="L275" s="27" t="str">
        <f>TEXT(DataPoli[[#This Row],[Uitvoeringsdatum]],"ddd")</f>
        <v>ma</v>
      </c>
      <c r="M275" s="27" t="str">
        <f>IFERROR(DataPoli[[#This Row],[Datum bepalend]]-DataPoli[[#This Row],[Uitvoeringsdatum]],"")</f>
        <v/>
      </c>
    </row>
    <row r="276" spans="1:13" x14ac:dyDescent="0.25">
      <c r="A276">
        <v>137</v>
      </c>
      <c r="B276">
        <v>1</v>
      </c>
      <c r="C276">
        <v>1</v>
      </c>
      <c r="D276">
        <v>190013</v>
      </c>
      <c r="E276" t="s">
        <v>56</v>
      </c>
      <c r="F276" s="15">
        <v>42716</v>
      </c>
      <c r="G276" t="s">
        <v>47</v>
      </c>
      <c r="H276" s="10">
        <f>VLOOKUP(DataPoli[[#This Row],[Zorgprofielklassecode]],BepalendeZPK[],3,FALSE)</f>
        <v>0</v>
      </c>
      <c r="I276" s="19" t="str">
        <f>IFERROR(GETPIVOTDATA("Uitvoeringsdatum",Rekenblad!$A$3,"Uniek patient ID",DataPoli[[#This Row],[Uniek patient ID]],"Diagnosecode",DataPoli[[#This Row],[Diagnosecode]]),"")</f>
        <v/>
      </c>
      <c r="J276" s="27" t="str">
        <f>IF(DataPoli[[#This Row],[Datum bepalend]]="","Nee","Ja")</f>
        <v>Nee</v>
      </c>
      <c r="K276" s="10" t="str">
        <f>IF(DataPoli[[#This Row],[Uitvoeringsdatum]]&gt;DataPoli[[#This Row],[Datum bepalend]],"post","")</f>
        <v/>
      </c>
      <c r="L276" s="27" t="str">
        <f>TEXT(DataPoli[[#This Row],[Uitvoeringsdatum]],"ddd")</f>
        <v>ma</v>
      </c>
      <c r="M276" s="27" t="str">
        <f>IFERROR(DataPoli[[#This Row],[Datum bepalend]]-DataPoli[[#This Row],[Uitvoeringsdatum]],"")</f>
        <v/>
      </c>
    </row>
    <row r="277" spans="1:13" x14ac:dyDescent="0.25">
      <c r="A277">
        <v>138</v>
      </c>
      <c r="B277">
        <v>1</v>
      </c>
      <c r="C277">
        <v>1</v>
      </c>
      <c r="D277">
        <v>190060</v>
      </c>
      <c r="E277" t="s">
        <v>55</v>
      </c>
      <c r="F277" s="15">
        <v>42580</v>
      </c>
      <c r="G277" t="s">
        <v>33</v>
      </c>
      <c r="H277" s="10">
        <f>VLOOKUP(DataPoli[[#This Row],[Zorgprofielklassecode]],BepalendeZPK[],3,FALSE)</f>
        <v>0</v>
      </c>
      <c r="I277" s="19">
        <f>IFERROR(GETPIVOTDATA("Uitvoeringsdatum",Rekenblad!$A$3,"Uniek patient ID",DataPoli[[#This Row],[Uniek patient ID]],"Diagnosecode",DataPoli[[#This Row],[Diagnosecode]]),"")</f>
        <v>42628</v>
      </c>
      <c r="J277" s="27" t="str">
        <f>IF(DataPoli[[#This Row],[Datum bepalend]]="","Nee","Ja")</f>
        <v>Ja</v>
      </c>
      <c r="K277" s="10" t="str">
        <f>IF(DataPoli[[#This Row],[Uitvoeringsdatum]]&gt;DataPoli[[#This Row],[Datum bepalend]],"post","")</f>
        <v/>
      </c>
      <c r="L277" s="27" t="str">
        <f>TEXT(DataPoli[[#This Row],[Uitvoeringsdatum]],"ddd")</f>
        <v>vr</v>
      </c>
      <c r="M277" s="27">
        <f>IFERROR(DataPoli[[#This Row],[Datum bepalend]]-DataPoli[[#This Row],[Uitvoeringsdatum]],"")</f>
        <v>48</v>
      </c>
    </row>
    <row r="278" spans="1:13" x14ac:dyDescent="0.25">
      <c r="A278">
        <v>138</v>
      </c>
      <c r="B278">
        <v>1</v>
      </c>
      <c r="C278">
        <v>5</v>
      </c>
      <c r="D278">
        <v>30000</v>
      </c>
      <c r="E278" t="s">
        <v>54</v>
      </c>
      <c r="F278" s="15">
        <v>42628</v>
      </c>
      <c r="G278" t="s">
        <v>38</v>
      </c>
      <c r="H278" s="10">
        <f>VLOOKUP(DataPoli[[#This Row],[Zorgprofielklassecode]],BepalendeZPK[],3,FALSE)</f>
        <v>1</v>
      </c>
      <c r="I278" s="19">
        <f>IFERROR(GETPIVOTDATA("Uitvoeringsdatum",Rekenblad!$A$3,"Uniek patient ID",DataPoli[[#This Row],[Uniek patient ID]],"Diagnosecode",DataPoli[[#This Row],[Diagnosecode]]),"")</f>
        <v>42628</v>
      </c>
      <c r="J278" s="27" t="str">
        <f>IF(DataPoli[[#This Row],[Datum bepalend]]="","Nee","Ja")</f>
        <v>Ja</v>
      </c>
      <c r="K278" s="10" t="str">
        <f>IF(DataPoli[[#This Row],[Uitvoeringsdatum]]&gt;DataPoli[[#This Row],[Datum bepalend]],"post","")</f>
        <v/>
      </c>
      <c r="L278" s="27" t="str">
        <f>TEXT(DataPoli[[#This Row],[Uitvoeringsdatum]],"ddd")</f>
        <v>do</v>
      </c>
      <c r="M278" s="27">
        <f>IFERROR(DataPoli[[#This Row],[Datum bepalend]]-DataPoli[[#This Row],[Uitvoeringsdatum]],"")</f>
        <v>0</v>
      </c>
    </row>
    <row r="279" spans="1:13" x14ac:dyDescent="0.25">
      <c r="A279">
        <v>138</v>
      </c>
      <c r="B279">
        <v>1</v>
      </c>
      <c r="C279">
        <v>1</v>
      </c>
      <c r="D279">
        <v>190013</v>
      </c>
      <c r="E279" t="s">
        <v>56</v>
      </c>
      <c r="F279" s="15">
        <v>42668</v>
      </c>
      <c r="G279" t="s">
        <v>35</v>
      </c>
      <c r="H279" s="10">
        <f>VLOOKUP(DataPoli[[#This Row],[Zorgprofielklassecode]],BepalendeZPK[],3,FALSE)</f>
        <v>0</v>
      </c>
      <c r="I279" s="19">
        <f>IFERROR(GETPIVOTDATA("Uitvoeringsdatum",Rekenblad!$A$3,"Uniek patient ID",DataPoli[[#This Row],[Uniek patient ID]],"Diagnosecode",DataPoli[[#This Row],[Diagnosecode]]),"")</f>
        <v>42628</v>
      </c>
      <c r="J279" s="27" t="str">
        <f>IF(DataPoli[[#This Row],[Datum bepalend]]="","Nee","Ja")</f>
        <v>Ja</v>
      </c>
      <c r="K279" s="10" t="str">
        <f>IF(DataPoli[[#This Row],[Uitvoeringsdatum]]&gt;DataPoli[[#This Row],[Datum bepalend]],"post","")</f>
        <v>post</v>
      </c>
      <c r="L279" s="27" t="str">
        <f>TEXT(DataPoli[[#This Row],[Uitvoeringsdatum]],"ddd")</f>
        <v>di</v>
      </c>
      <c r="M279" s="27">
        <f>IFERROR(DataPoli[[#This Row],[Datum bepalend]]-DataPoli[[#This Row],[Uitvoeringsdatum]],"")</f>
        <v>-40</v>
      </c>
    </row>
    <row r="280" spans="1:13" x14ac:dyDescent="0.25">
      <c r="A280">
        <v>139</v>
      </c>
      <c r="B280">
        <v>1</v>
      </c>
      <c r="C280">
        <v>1</v>
      </c>
      <c r="D280">
        <v>190060</v>
      </c>
      <c r="E280" t="s">
        <v>55</v>
      </c>
      <c r="F280" s="15">
        <v>42639</v>
      </c>
      <c r="G280" t="s">
        <v>33</v>
      </c>
      <c r="H280" s="10">
        <f>VLOOKUP(DataPoli[[#This Row],[Zorgprofielklassecode]],BepalendeZPK[],3,FALSE)</f>
        <v>0</v>
      </c>
      <c r="I280" s="19" t="str">
        <f>IFERROR(GETPIVOTDATA("Uitvoeringsdatum",Rekenblad!$A$3,"Uniek patient ID",DataPoli[[#This Row],[Uniek patient ID]],"Diagnosecode",DataPoli[[#This Row],[Diagnosecode]]),"")</f>
        <v/>
      </c>
      <c r="J280" s="27" t="str">
        <f>IF(DataPoli[[#This Row],[Datum bepalend]]="","Nee","Ja")</f>
        <v>Nee</v>
      </c>
      <c r="K280" s="10" t="str">
        <f>IF(DataPoli[[#This Row],[Uitvoeringsdatum]]&gt;DataPoli[[#This Row],[Datum bepalend]],"post","")</f>
        <v/>
      </c>
      <c r="L280" s="27" t="str">
        <f>TEXT(DataPoli[[#This Row],[Uitvoeringsdatum]],"ddd")</f>
        <v>ma</v>
      </c>
      <c r="M280" s="27" t="str">
        <f>IFERROR(DataPoli[[#This Row],[Datum bepalend]]-DataPoli[[#This Row],[Uitvoeringsdatum]],"")</f>
        <v/>
      </c>
    </row>
    <row r="281" spans="1:13" x14ac:dyDescent="0.25">
      <c r="A281">
        <v>139</v>
      </c>
      <c r="B281">
        <v>1</v>
      </c>
      <c r="C281">
        <v>1</v>
      </c>
      <c r="D281">
        <v>190013</v>
      </c>
      <c r="E281" t="s">
        <v>56</v>
      </c>
      <c r="F281" s="15">
        <v>42689</v>
      </c>
      <c r="G281" t="s">
        <v>38</v>
      </c>
      <c r="H281" s="10">
        <f>VLOOKUP(DataPoli[[#This Row],[Zorgprofielklassecode]],BepalendeZPK[],3,FALSE)</f>
        <v>0</v>
      </c>
      <c r="I281" s="19" t="str">
        <f>IFERROR(GETPIVOTDATA("Uitvoeringsdatum",Rekenblad!$A$3,"Uniek patient ID",DataPoli[[#This Row],[Uniek patient ID]],"Diagnosecode",DataPoli[[#This Row],[Diagnosecode]]),"")</f>
        <v/>
      </c>
      <c r="J281" s="27" t="str">
        <f>IF(DataPoli[[#This Row],[Datum bepalend]]="","Nee","Ja")</f>
        <v>Nee</v>
      </c>
      <c r="K281" s="10" t="str">
        <f>IF(DataPoli[[#This Row],[Uitvoeringsdatum]]&gt;DataPoli[[#This Row],[Datum bepalend]],"post","")</f>
        <v/>
      </c>
      <c r="L281" s="27" t="str">
        <f>TEXT(DataPoli[[#This Row],[Uitvoeringsdatum]],"ddd")</f>
        <v>di</v>
      </c>
      <c r="M281" s="27" t="str">
        <f>IFERROR(DataPoli[[#This Row],[Datum bepalend]]-DataPoli[[#This Row],[Uitvoeringsdatum]],"")</f>
        <v/>
      </c>
    </row>
    <row r="282" spans="1:13" x14ac:dyDescent="0.25">
      <c r="A282">
        <v>140</v>
      </c>
      <c r="B282">
        <v>1</v>
      </c>
      <c r="C282">
        <v>1</v>
      </c>
      <c r="D282">
        <v>190013</v>
      </c>
      <c r="E282" t="s">
        <v>56</v>
      </c>
      <c r="F282" s="15">
        <v>42534</v>
      </c>
      <c r="G282" t="s">
        <v>45</v>
      </c>
      <c r="H282" s="10">
        <f>VLOOKUP(DataPoli[[#This Row],[Zorgprofielklassecode]],BepalendeZPK[],3,FALSE)</f>
        <v>0</v>
      </c>
      <c r="I282" s="19" t="str">
        <f>IFERROR(GETPIVOTDATA("Uitvoeringsdatum",Rekenblad!$A$3,"Uniek patient ID",DataPoli[[#This Row],[Uniek patient ID]],"Diagnosecode",DataPoli[[#This Row],[Diagnosecode]]),"")</f>
        <v/>
      </c>
      <c r="J282" s="27" t="str">
        <f>IF(DataPoli[[#This Row],[Datum bepalend]]="","Nee","Ja")</f>
        <v>Nee</v>
      </c>
      <c r="K282" s="10" t="str">
        <f>IF(DataPoli[[#This Row],[Uitvoeringsdatum]]&gt;DataPoli[[#This Row],[Datum bepalend]],"post","")</f>
        <v/>
      </c>
      <c r="L282" s="27" t="str">
        <f>TEXT(DataPoli[[#This Row],[Uitvoeringsdatum]],"ddd")</f>
        <v>ma</v>
      </c>
      <c r="M282" s="27" t="str">
        <f>IFERROR(DataPoli[[#This Row],[Datum bepalend]]-DataPoli[[#This Row],[Uitvoeringsdatum]],"")</f>
        <v/>
      </c>
    </row>
    <row r="283" spans="1:13" x14ac:dyDescent="0.25">
      <c r="A283">
        <v>140</v>
      </c>
      <c r="B283">
        <v>1</v>
      </c>
      <c r="C283">
        <v>1</v>
      </c>
      <c r="D283">
        <v>190013</v>
      </c>
      <c r="E283" t="s">
        <v>56</v>
      </c>
      <c r="F283" s="15">
        <v>42727</v>
      </c>
      <c r="G283" t="s">
        <v>38</v>
      </c>
      <c r="H283" s="10">
        <f>VLOOKUP(DataPoli[[#This Row],[Zorgprofielklassecode]],BepalendeZPK[],3,FALSE)</f>
        <v>0</v>
      </c>
      <c r="I283" s="19" t="str">
        <f>IFERROR(GETPIVOTDATA("Uitvoeringsdatum",Rekenblad!$A$3,"Uniek patient ID",DataPoli[[#This Row],[Uniek patient ID]],"Diagnosecode",DataPoli[[#This Row],[Diagnosecode]]),"")</f>
        <v/>
      </c>
      <c r="J283" s="27" t="str">
        <f>IF(DataPoli[[#This Row],[Datum bepalend]]="","Nee","Ja")</f>
        <v>Nee</v>
      </c>
      <c r="K283" s="10" t="str">
        <f>IF(DataPoli[[#This Row],[Uitvoeringsdatum]]&gt;DataPoli[[#This Row],[Datum bepalend]],"post","")</f>
        <v/>
      </c>
      <c r="L283" s="27" t="str">
        <f>TEXT(DataPoli[[#This Row],[Uitvoeringsdatum]],"ddd")</f>
        <v>vr</v>
      </c>
      <c r="M283" s="27" t="str">
        <f>IFERROR(DataPoli[[#This Row],[Datum bepalend]]-DataPoli[[#This Row],[Uitvoeringsdatum]],"")</f>
        <v/>
      </c>
    </row>
    <row r="284" spans="1:13" x14ac:dyDescent="0.25">
      <c r="A284">
        <v>141</v>
      </c>
      <c r="B284">
        <v>1</v>
      </c>
      <c r="C284">
        <v>1</v>
      </c>
      <c r="D284">
        <v>190013</v>
      </c>
      <c r="E284" t="s">
        <v>56</v>
      </c>
      <c r="F284" s="15">
        <v>42516</v>
      </c>
      <c r="G284" t="s">
        <v>41</v>
      </c>
      <c r="H284" s="10">
        <f>VLOOKUP(DataPoli[[#This Row],[Zorgprofielklassecode]],BepalendeZPK[],3,FALSE)</f>
        <v>0</v>
      </c>
      <c r="I284" s="19" t="str">
        <f>IFERROR(GETPIVOTDATA("Uitvoeringsdatum",Rekenblad!$A$3,"Uniek patient ID",DataPoli[[#This Row],[Uniek patient ID]],"Diagnosecode",DataPoli[[#This Row],[Diagnosecode]]),"")</f>
        <v/>
      </c>
      <c r="J284" s="27" t="str">
        <f>IF(DataPoli[[#This Row],[Datum bepalend]]="","Nee","Ja")</f>
        <v>Nee</v>
      </c>
      <c r="K284" s="10" t="str">
        <f>IF(DataPoli[[#This Row],[Uitvoeringsdatum]]&gt;DataPoli[[#This Row],[Datum bepalend]],"post","")</f>
        <v/>
      </c>
      <c r="L284" s="27" t="str">
        <f>TEXT(DataPoli[[#This Row],[Uitvoeringsdatum]],"ddd")</f>
        <v>do</v>
      </c>
      <c r="M284" s="27" t="str">
        <f>IFERROR(DataPoli[[#This Row],[Datum bepalend]]-DataPoli[[#This Row],[Uitvoeringsdatum]],"")</f>
        <v/>
      </c>
    </row>
    <row r="285" spans="1:13" x14ac:dyDescent="0.25">
      <c r="A285">
        <v>143</v>
      </c>
      <c r="B285">
        <v>1</v>
      </c>
      <c r="C285">
        <v>1</v>
      </c>
      <c r="D285">
        <v>190060</v>
      </c>
      <c r="E285" t="s">
        <v>55</v>
      </c>
      <c r="F285" s="15">
        <v>42473</v>
      </c>
      <c r="G285" t="s">
        <v>37</v>
      </c>
      <c r="H285" s="10">
        <f>VLOOKUP(DataPoli[[#This Row],[Zorgprofielklassecode]],BepalendeZPK[],3,FALSE)</f>
        <v>0</v>
      </c>
      <c r="I285" s="19" t="str">
        <f>IFERROR(GETPIVOTDATA("Uitvoeringsdatum",Rekenblad!$A$3,"Uniek patient ID",DataPoli[[#This Row],[Uniek patient ID]],"Diagnosecode",DataPoli[[#This Row],[Diagnosecode]]),"")</f>
        <v/>
      </c>
      <c r="J285" s="27" t="str">
        <f>IF(DataPoli[[#This Row],[Datum bepalend]]="","Nee","Ja")</f>
        <v>Nee</v>
      </c>
      <c r="K285" s="10" t="str">
        <f>IF(DataPoli[[#This Row],[Uitvoeringsdatum]]&gt;DataPoli[[#This Row],[Datum bepalend]],"post","")</f>
        <v/>
      </c>
      <c r="L285" s="27" t="str">
        <f>TEXT(DataPoli[[#This Row],[Uitvoeringsdatum]],"ddd")</f>
        <v>wo</v>
      </c>
      <c r="M285" s="27" t="str">
        <f>IFERROR(DataPoli[[#This Row],[Datum bepalend]]-DataPoli[[#This Row],[Uitvoeringsdatum]],"")</f>
        <v/>
      </c>
    </row>
    <row r="286" spans="1:13" x14ac:dyDescent="0.25">
      <c r="A286">
        <v>143</v>
      </c>
      <c r="B286">
        <v>1</v>
      </c>
      <c r="C286">
        <v>1</v>
      </c>
      <c r="D286">
        <v>190060</v>
      </c>
      <c r="E286" t="s">
        <v>55</v>
      </c>
      <c r="F286" s="15">
        <v>42500</v>
      </c>
      <c r="G286" t="s">
        <v>48</v>
      </c>
      <c r="H286" s="10">
        <f>VLOOKUP(DataPoli[[#This Row],[Zorgprofielklassecode]],BepalendeZPK[],3,FALSE)</f>
        <v>0</v>
      </c>
      <c r="I286" s="19" t="str">
        <f>IFERROR(GETPIVOTDATA("Uitvoeringsdatum",Rekenblad!$A$3,"Uniek patient ID",DataPoli[[#This Row],[Uniek patient ID]],"Diagnosecode",DataPoli[[#This Row],[Diagnosecode]]),"")</f>
        <v/>
      </c>
      <c r="J286" s="27" t="str">
        <f>IF(DataPoli[[#This Row],[Datum bepalend]]="","Nee","Ja")</f>
        <v>Nee</v>
      </c>
      <c r="K286" s="10" t="str">
        <f>IF(DataPoli[[#This Row],[Uitvoeringsdatum]]&gt;DataPoli[[#This Row],[Datum bepalend]],"post","")</f>
        <v/>
      </c>
      <c r="L286" s="27" t="str">
        <f>TEXT(DataPoli[[#This Row],[Uitvoeringsdatum]],"ddd")</f>
        <v>di</v>
      </c>
      <c r="M286" s="27" t="str">
        <f>IFERROR(DataPoli[[#This Row],[Datum bepalend]]-DataPoli[[#This Row],[Uitvoeringsdatum]],"")</f>
        <v/>
      </c>
    </row>
    <row r="287" spans="1:13" x14ac:dyDescent="0.25">
      <c r="A287">
        <v>145</v>
      </c>
      <c r="B287">
        <v>1</v>
      </c>
      <c r="C287">
        <v>1</v>
      </c>
      <c r="D287">
        <v>190013</v>
      </c>
      <c r="E287" t="s">
        <v>56</v>
      </c>
      <c r="F287" s="15">
        <v>42496</v>
      </c>
      <c r="G287" t="s">
        <v>41</v>
      </c>
      <c r="H287" s="10">
        <f>VLOOKUP(DataPoli[[#This Row],[Zorgprofielklassecode]],BepalendeZPK[],3,FALSE)</f>
        <v>0</v>
      </c>
      <c r="I287" s="19" t="str">
        <f>IFERROR(GETPIVOTDATA("Uitvoeringsdatum",Rekenblad!$A$3,"Uniek patient ID",DataPoli[[#This Row],[Uniek patient ID]],"Diagnosecode",DataPoli[[#This Row],[Diagnosecode]]),"")</f>
        <v/>
      </c>
      <c r="J287" s="27" t="str">
        <f>IF(DataPoli[[#This Row],[Datum bepalend]]="","Nee","Ja")</f>
        <v>Nee</v>
      </c>
      <c r="K287" s="10" t="str">
        <f>IF(DataPoli[[#This Row],[Uitvoeringsdatum]]&gt;DataPoli[[#This Row],[Datum bepalend]],"post","")</f>
        <v/>
      </c>
      <c r="L287" s="27" t="str">
        <f>TEXT(DataPoli[[#This Row],[Uitvoeringsdatum]],"ddd")</f>
        <v>vr</v>
      </c>
      <c r="M287" s="27" t="str">
        <f>IFERROR(DataPoli[[#This Row],[Datum bepalend]]-DataPoli[[#This Row],[Uitvoeringsdatum]],"")</f>
        <v/>
      </c>
    </row>
    <row r="288" spans="1:13" x14ac:dyDescent="0.25">
      <c r="A288">
        <v>146</v>
      </c>
      <c r="B288">
        <v>1</v>
      </c>
      <c r="C288">
        <v>1</v>
      </c>
      <c r="D288">
        <v>190013</v>
      </c>
      <c r="E288" t="s">
        <v>56</v>
      </c>
      <c r="F288" s="15">
        <v>42382</v>
      </c>
      <c r="G288" t="s">
        <v>38</v>
      </c>
      <c r="H288" s="10">
        <f>VLOOKUP(DataPoli[[#This Row],[Zorgprofielklassecode]],BepalendeZPK[],3,FALSE)</f>
        <v>0</v>
      </c>
      <c r="I288" s="19">
        <f>IFERROR(GETPIVOTDATA("Uitvoeringsdatum",Rekenblad!$A$3,"Uniek patient ID",DataPoli[[#This Row],[Uniek patient ID]],"Diagnosecode",DataPoli[[#This Row],[Diagnosecode]]),"")</f>
        <v>42650</v>
      </c>
      <c r="J288" s="27" t="str">
        <f>IF(DataPoli[[#This Row],[Datum bepalend]]="","Nee","Ja")</f>
        <v>Ja</v>
      </c>
      <c r="K288" s="10" t="str">
        <f>IF(DataPoli[[#This Row],[Uitvoeringsdatum]]&gt;DataPoli[[#This Row],[Datum bepalend]],"post","")</f>
        <v/>
      </c>
      <c r="L288" s="27" t="str">
        <f>TEXT(DataPoli[[#This Row],[Uitvoeringsdatum]],"ddd")</f>
        <v>wo</v>
      </c>
      <c r="M288" s="27">
        <f>IFERROR(DataPoli[[#This Row],[Datum bepalend]]-DataPoli[[#This Row],[Uitvoeringsdatum]],"")</f>
        <v>268</v>
      </c>
    </row>
    <row r="289" spans="1:13" x14ac:dyDescent="0.25">
      <c r="A289">
        <v>146</v>
      </c>
      <c r="B289">
        <v>1</v>
      </c>
      <c r="C289">
        <v>1</v>
      </c>
      <c r="D289">
        <v>190013</v>
      </c>
      <c r="E289" t="s">
        <v>56</v>
      </c>
      <c r="F289" s="15">
        <v>42473</v>
      </c>
      <c r="G289" t="s">
        <v>38</v>
      </c>
      <c r="H289" s="10">
        <f>VLOOKUP(DataPoli[[#This Row],[Zorgprofielklassecode]],BepalendeZPK[],3,FALSE)</f>
        <v>0</v>
      </c>
      <c r="I289" s="19">
        <f>IFERROR(GETPIVOTDATA("Uitvoeringsdatum",Rekenblad!$A$3,"Uniek patient ID",DataPoli[[#This Row],[Uniek patient ID]],"Diagnosecode",DataPoli[[#This Row],[Diagnosecode]]),"")</f>
        <v>42650</v>
      </c>
      <c r="J289" s="27" t="str">
        <f>IF(DataPoli[[#This Row],[Datum bepalend]]="","Nee","Ja")</f>
        <v>Ja</v>
      </c>
      <c r="K289" s="10" t="str">
        <f>IF(DataPoli[[#This Row],[Uitvoeringsdatum]]&gt;DataPoli[[#This Row],[Datum bepalend]],"post","")</f>
        <v/>
      </c>
      <c r="L289" s="27" t="str">
        <f>TEXT(DataPoli[[#This Row],[Uitvoeringsdatum]],"ddd")</f>
        <v>wo</v>
      </c>
      <c r="M289" s="27">
        <f>IFERROR(DataPoli[[#This Row],[Datum bepalend]]-DataPoli[[#This Row],[Uitvoeringsdatum]],"")</f>
        <v>177</v>
      </c>
    </row>
    <row r="290" spans="1:13" x14ac:dyDescent="0.25">
      <c r="A290">
        <v>146</v>
      </c>
      <c r="B290">
        <v>1</v>
      </c>
      <c r="C290">
        <v>1</v>
      </c>
      <c r="D290">
        <v>190013</v>
      </c>
      <c r="E290" t="s">
        <v>56</v>
      </c>
      <c r="F290" s="15">
        <v>42480</v>
      </c>
      <c r="G290" t="s">
        <v>37</v>
      </c>
      <c r="H290" s="10">
        <f>VLOOKUP(DataPoli[[#This Row],[Zorgprofielklassecode]],BepalendeZPK[],3,FALSE)</f>
        <v>0</v>
      </c>
      <c r="I290" s="19">
        <f>IFERROR(GETPIVOTDATA("Uitvoeringsdatum",Rekenblad!$A$3,"Uniek patient ID",DataPoli[[#This Row],[Uniek patient ID]],"Diagnosecode",DataPoli[[#This Row],[Diagnosecode]]),"")</f>
        <v>42650</v>
      </c>
      <c r="J290" s="27" t="str">
        <f>IF(DataPoli[[#This Row],[Datum bepalend]]="","Nee","Ja")</f>
        <v>Ja</v>
      </c>
      <c r="K290" s="10" t="str">
        <f>IF(DataPoli[[#This Row],[Uitvoeringsdatum]]&gt;DataPoli[[#This Row],[Datum bepalend]],"post","")</f>
        <v/>
      </c>
      <c r="L290" s="27" t="str">
        <f>TEXT(DataPoli[[#This Row],[Uitvoeringsdatum]],"ddd")</f>
        <v>wo</v>
      </c>
      <c r="M290" s="27">
        <f>IFERROR(DataPoli[[#This Row],[Datum bepalend]]-DataPoli[[#This Row],[Uitvoeringsdatum]],"")</f>
        <v>170</v>
      </c>
    </row>
    <row r="291" spans="1:13" x14ac:dyDescent="0.25">
      <c r="A291">
        <v>146</v>
      </c>
      <c r="B291">
        <v>1</v>
      </c>
      <c r="C291">
        <v>5</v>
      </c>
      <c r="D291">
        <v>30000</v>
      </c>
      <c r="E291" t="s">
        <v>54</v>
      </c>
      <c r="F291" s="15">
        <v>42650</v>
      </c>
      <c r="G291" t="s">
        <v>38</v>
      </c>
      <c r="H291" s="10">
        <f>VLOOKUP(DataPoli[[#This Row],[Zorgprofielklassecode]],BepalendeZPK[],3,FALSE)</f>
        <v>1</v>
      </c>
      <c r="I291" s="19">
        <f>IFERROR(GETPIVOTDATA("Uitvoeringsdatum",Rekenblad!$A$3,"Uniek patient ID",DataPoli[[#This Row],[Uniek patient ID]],"Diagnosecode",DataPoli[[#This Row],[Diagnosecode]]),"")</f>
        <v>42650</v>
      </c>
      <c r="J291" s="27" t="str">
        <f>IF(DataPoli[[#This Row],[Datum bepalend]]="","Nee","Ja")</f>
        <v>Ja</v>
      </c>
      <c r="K291" s="10" t="str">
        <f>IF(DataPoli[[#This Row],[Uitvoeringsdatum]]&gt;DataPoli[[#This Row],[Datum bepalend]],"post","")</f>
        <v/>
      </c>
      <c r="L291" s="27" t="str">
        <f>TEXT(DataPoli[[#This Row],[Uitvoeringsdatum]],"ddd")</f>
        <v>vr</v>
      </c>
      <c r="M291" s="27">
        <f>IFERROR(DataPoli[[#This Row],[Datum bepalend]]-DataPoli[[#This Row],[Uitvoeringsdatum]],"")</f>
        <v>0</v>
      </c>
    </row>
    <row r="292" spans="1:13" x14ac:dyDescent="0.25">
      <c r="A292">
        <v>147</v>
      </c>
      <c r="B292">
        <v>1</v>
      </c>
      <c r="C292">
        <v>1</v>
      </c>
      <c r="D292">
        <v>190013</v>
      </c>
      <c r="E292" t="s">
        <v>56</v>
      </c>
      <c r="F292" s="15">
        <v>42391</v>
      </c>
      <c r="G292" t="s">
        <v>35</v>
      </c>
      <c r="H292" s="10">
        <f>VLOOKUP(DataPoli[[#This Row],[Zorgprofielklassecode]],BepalendeZPK[],3,FALSE)</f>
        <v>0</v>
      </c>
      <c r="I292" s="19" t="str">
        <f>IFERROR(GETPIVOTDATA("Uitvoeringsdatum",Rekenblad!$A$3,"Uniek patient ID",DataPoli[[#This Row],[Uniek patient ID]],"Diagnosecode",DataPoli[[#This Row],[Diagnosecode]]),"")</f>
        <v/>
      </c>
      <c r="J292" s="27" t="str">
        <f>IF(DataPoli[[#This Row],[Datum bepalend]]="","Nee","Ja")</f>
        <v>Nee</v>
      </c>
      <c r="K292" s="10" t="str">
        <f>IF(DataPoli[[#This Row],[Uitvoeringsdatum]]&gt;DataPoli[[#This Row],[Datum bepalend]],"post","")</f>
        <v/>
      </c>
      <c r="L292" s="27" t="str">
        <f>TEXT(DataPoli[[#This Row],[Uitvoeringsdatum]],"ddd")</f>
        <v>vr</v>
      </c>
      <c r="M292" s="27" t="str">
        <f>IFERROR(DataPoli[[#This Row],[Datum bepalend]]-DataPoli[[#This Row],[Uitvoeringsdatum]],"")</f>
        <v/>
      </c>
    </row>
    <row r="293" spans="1:13" x14ac:dyDescent="0.25">
      <c r="A293">
        <v>148</v>
      </c>
      <c r="B293">
        <v>1</v>
      </c>
      <c r="C293">
        <v>1</v>
      </c>
      <c r="D293">
        <v>190013</v>
      </c>
      <c r="E293" t="s">
        <v>56</v>
      </c>
      <c r="F293" s="15">
        <v>42394</v>
      </c>
      <c r="G293" t="s">
        <v>47</v>
      </c>
      <c r="H293" s="10">
        <f>VLOOKUP(DataPoli[[#This Row],[Zorgprofielklassecode]],BepalendeZPK[],3,FALSE)</f>
        <v>0</v>
      </c>
      <c r="I293" s="19" t="str">
        <f>IFERROR(GETPIVOTDATA("Uitvoeringsdatum",Rekenblad!$A$3,"Uniek patient ID",DataPoli[[#This Row],[Uniek patient ID]],"Diagnosecode",DataPoli[[#This Row],[Diagnosecode]]),"")</f>
        <v/>
      </c>
      <c r="J293" s="27" t="str">
        <f>IF(DataPoli[[#This Row],[Datum bepalend]]="","Nee","Ja")</f>
        <v>Nee</v>
      </c>
      <c r="K293" s="10" t="str">
        <f>IF(DataPoli[[#This Row],[Uitvoeringsdatum]]&gt;DataPoli[[#This Row],[Datum bepalend]],"post","")</f>
        <v/>
      </c>
      <c r="L293" s="27" t="str">
        <f>TEXT(DataPoli[[#This Row],[Uitvoeringsdatum]],"ddd")</f>
        <v>ma</v>
      </c>
      <c r="M293" s="27" t="str">
        <f>IFERROR(DataPoli[[#This Row],[Datum bepalend]]-DataPoli[[#This Row],[Uitvoeringsdatum]],"")</f>
        <v/>
      </c>
    </row>
    <row r="294" spans="1:13" x14ac:dyDescent="0.25">
      <c r="A294">
        <v>148</v>
      </c>
      <c r="B294">
        <v>1</v>
      </c>
      <c r="C294">
        <v>1</v>
      </c>
      <c r="D294">
        <v>190013</v>
      </c>
      <c r="E294" t="s">
        <v>56</v>
      </c>
      <c r="F294" s="15">
        <v>42485</v>
      </c>
      <c r="G294" t="s">
        <v>47</v>
      </c>
      <c r="H294" s="10">
        <f>VLOOKUP(DataPoli[[#This Row],[Zorgprofielklassecode]],BepalendeZPK[],3,FALSE)</f>
        <v>0</v>
      </c>
      <c r="I294" s="19" t="str">
        <f>IFERROR(GETPIVOTDATA("Uitvoeringsdatum",Rekenblad!$A$3,"Uniek patient ID",DataPoli[[#This Row],[Uniek patient ID]],"Diagnosecode",DataPoli[[#This Row],[Diagnosecode]]),"")</f>
        <v/>
      </c>
      <c r="J294" s="27" t="str">
        <f>IF(DataPoli[[#This Row],[Datum bepalend]]="","Nee","Ja")</f>
        <v>Nee</v>
      </c>
      <c r="K294" s="10" t="str">
        <f>IF(DataPoli[[#This Row],[Uitvoeringsdatum]]&gt;DataPoli[[#This Row],[Datum bepalend]],"post","")</f>
        <v/>
      </c>
      <c r="L294" s="27" t="str">
        <f>TEXT(DataPoli[[#This Row],[Uitvoeringsdatum]],"ddd")</f>
        <v>ma</v>
      </c>
      <c r="M294" s="27" t="str">
        <f>IFERROR(DataPoli[[#This Row],[Datum bepalend]]-DataPoli[[#This Row],[Uitvoeringsdatum]],"")</f>
        <v/>
      </c>
    </row>
    <row r="295" spans="1:13" x14ac:dyDescent="0.25">
      <c r="A295">
        <v>148</v>
      </c>
      <c r="B295">
        <v>1</v>
      </c>
      <c r="C295">
        <v>1</v>
      </c>
      <c r="D295">
        <v>190013</v>
      </c>
      <c r="E295" t="s">
        <v>56</v>
      </c>
      <c r="F295" s="15">
        <v>42555</v>
      </c>
      <c r="G295" t="s">
        <v>47</v>
      </c>
      <c r="H295" s="10">
        <f>VLOOKUP(DataPoli[[#This Row],[Zorgprofielklassecode]],BepalendeZPK[],3,FALSE)</f>
        <v>0</v>
      </c>
      <c r="I295" s="19" t="str">
        <f>IFERROR(GETPIVOTDATA("Uitvoeringsdatum",Rekenblad!$A$3,"Uniek patient ID",DataPoli[[#This Row],[Uniek patient ID]],"Diagnosecode",DataPoli[[#This Row],[Diagnosecode]]),"")</f>
        <v/>
      </c>
      <c r="J295" s="27" t="str">
        <f>IF(DataPoli[[#This Row],[Datum bepalend]]="","Nee","Ja")</f>
        <v>Nee</v>
      </c>
      <c r="K295" s="10" t="str">
        <f>IF(DataPoli[[#This Row],[Uitvoeringsdatum]]&gt;DataPoli[[#This Row],[Datum bepalend]],"post","")</f>
        <v/>
      </c>
      <c r="L295" s="27" t="str">
        <f>TEXT(DataPoli[[#This Row],[Uitvoeringsdatum]],"ddd")</f>
        <v>ma</v>
      </c>
      <c r="M295" s="27" t="str">
        <f>IFERROR(DataPoli[[#This Row],[Datum bepalend]]-DataPoli[[#This Row],[Uitvoeringsdatum]],"")</f>
        <v/>
      </c>
    </row>
    <row r="296" spans="1:13" x14ac:dyDescent="0.25">
      <c r="A296">
        <v>148</v>
      </c>
      <c r="B296">
        <v>1</v>
      </c>
      <c r="C296">
        <v>1</v>
      </c>
      <c r="D296">
        <v>190013</v>
      </c>
      <c r="E296" t="s">
        <v>56</v>
      </c>
      <c r="F296" s="15">
        <v>42597</v>
      </c>
      <c r="G296" t="s">
        <v>47</v>
      </c>
      <c r="H296" s="10">
        <f>VLOOKUP(DataPoli[[#This Row],[Zorgprofielklassecode]],BepalendeZPK[],3,FALSE)</f>
        <v>0</v>
      </c>
      <c r="I296" s="19" t="str">
        <f>IFERROR(GETPIVOTDATA("Uitvoeringsdatum",Rekenblad!$A$3,"Uniek patient ID",DataPoli[[#This Row],[Uniek patient ID]],"Diagnosecode",DataPoli[[#This Row],[Diagnosecode]]),"")</f>
        <v/>
      </c>
      <c r="J296" s="27" t="str">
        <f>IF(DataPoli[[#This Row],[Datum bepalend]]="","Nee","Ja")</f>
        <v>Nee</v>
      </c>
      <c r="K296" s="10" t="str">
        <f>IF(DataPoli[[#This Row],[Uitvoeringsdatum]]&gt;DataPoli[[#This Row],[Datum bepalend]],"post","")</f>
        <v/>
      </c>
      <c r="L296" s="27" t="str">
        <f>TEXT(DataPoli[[#This Row],[Uitvoeringsdatum]],"ddd")</f>
        <v>ma</v>
      </c>
      <c r="M296" s="27" t="str">
        <f>IFERROR(DataPoli[[#This Row],[Datum bepalend]]-DataPoli[[#This Row],[Uitvoeringsdatum]],"")</f>
        <v/>
      </c>
    </row>
    <row r="297" spans="1:13" x14ac:dyDescent="0.25">
      <c r="A297">
        <v>149</v>
      </c>
      <c r="B297">
        <v>1</v>
      </c>
      <c r="C297">
        <v>1</v>
      </c>
      <c r="D297">
        <v>190013</v>
      </c>
      <c r="E297" t="s">
        <v>56</v>
      </c>
      <c r="F297" s="15">
        <v>42534</v>
      </c>
      <c r="G297" t="s">
        <v>45</v>
      </c>
      <c r="H297" s="10">
        <f>VLOOKUP(DataPoli[[#This Row],[Zorgprofielklassecode]],BepalendeZPK[],3,FALSE)</f>
        <v>0</v>
      </c>
      <c r="I297" s="19" t="str">
        <f>IFERROR(GETPIVOTDATA("Uitvoeringsdatum",Rekenblad!$A$3,"Uniek patient ID",DataPoli[[#This Row],[Uniek patient ID]],"Diagnosecode",DataPoli[[#This Row],[Diagnosecode]]),"")</f>
        <v/>
      </c>
      <c r="J297" s="27" t="str">
        <f>IF(DataPoli[[#This Row],[Datum bepalend]]="","Nee","Ja")</f>
        <v>Nee</v>
      </c>
      <c r="K297" s="10" t="str">
        <f>IF(DataPoli[[#This Row],[Uitvoeringsdatum]]&gt;DataPoli[[#This Row],[Datum bepalend]],"post","")</f>
        <v/>
      </c>
      <c r="L297" s="27" t="str">
        <f>TEXT(DataPoli[[#This Row],[Uitvoeringsdatum]],"ddd")</f>
        <v>ma</v>
      </c>
      <c r="M297" s="27" t="str">
        <f>IFERROR(DataPoli[[#This Row],[Datum bepalend]]-DataPoli[[#This Row],[Uitvoeringsdatum]],"")</f>
        <v/>
      </c>
    </row>
    <row r="298" spans="1:13" x14ac:dyDescent="0.25">
      <c r="A298">
        <v>150</v>
      </c>
      <c r="B298">
        <v>1</v>
      </c>
      <c r="C298">
        <v>1</v>
      </c>
      <c r="D298">
        <v>190060</v>
      </c>
      <c r="E298" t="s">
        <v>55</v>
      </c>
      <c r="F298" s="15">
        <v>42481</v>
      </c>
      <c r="G298" t="s">
        <v>49</v>
      </c>
      <c r="H298" s="10">
        <f>VLOOKUP(DataPoli[[#This Row],[Zorgprofielklassecode]],BepalendeZPK[],3,FALSE)</f>
        <v>0</v>
      </c>
      <c r="I298" s="19" t="str">
        <f>IFERROR(GETPIVOTDATA("Uitvoeringsdatum",Rekenblad!$A$3,"Uniek patient ID",DataPoli[[#This Row],[Uniek patient ID]],"Diagnosecode",DataPoli[[#This Row],[Diagnosecode]]),"")</f>
        <v/>
      </c>
      <c r="J298" s="27" t="str">
        <f>IF(DataPoli[[#This Row],[Datum bepalend]]="","Nee","Ja")</f>
        <v>Nee</v>
      </c>
      <c r="K298" s="10" t="str">
        <f>IF(DataPoli[[#This Row],[Uitvoeringsdatum]]&gt;DataPoli[[#This Row],[Datum bepalend]],"post","")</f>
        <v/>
      </c>
      <c r="L298" s="27" t="str">
        <f>TEXT(DataPoli[[#This Row],[Uitvoeringsdatum]],"ddd")</f>
        <v>do</v>
      </c>
      <c r="M298" s="27" t="str">
        <f>IFERROR(DataPoli[[#This Row],[Datum bepalend]]-DataPoli[[#This Row],[Uitvoeringsdatum]],"")</f>
        <v/>
      </c>
    </row>
    <row r="299" spans="1:13" x14ac:dyDescent="0.25">
      <c r="A299">
        <v>151</v>
      </c>
      <c r="B299">
        <v>1</v>
      </c>
      <c r="C299">
        <v>1</v>
      </c>
      <c r="D299">
        <v>190013</v>
      </c>
      <c r="E299" t="s">
        <v>56</v>
      </c>
      <c r="F299" s="15">
        <v>42475</v>
      </c>
      <c r="G299" t="s">
        <v>46</v>
      </c>
      <c r="H299" s="10">
        <f>VLOOKUP(DataPoli[[#This Row],[Zorgprofielklassecode]],BepalendeZPK[],3,FALSE)</f>
        <v>0</v>
      </c>
      <c r="I299" s="19" t="str">
        <f>IFERROR(GETPIVOTDATA("Uitvoeringsdatum",Rekenblad!$A$3,"Uniek patient ID",DataPoli[[#This Row],[Uniek patient ID]],"Diagnosecode",DataPoli[[#This Row],[Diagnosecode]]),"")</f>
        <v/>
      </c>
      <c r="J299" s="27" t="str">
        <f>IF(DataPoli[[#This Row],[Datum bepalend]]="","Nee","Ja")</f>
        <v>Nee</v>
      </c>
      <c r="K299" s="10" t="str">
        <f>IF(DataPoli[[#This Row],[Uitvoeringsdatum]]&gt;DataPoli[[#This Row],[Datum bepalend]],"post","")</f>
        <v/>
      </c>
      <c r="L299" s="27" t="str">
        <f>TEXT(DataPoli[[#This Row],[Uitvoeringsdatum]],"ddd")</f>
        <v>vr</v>
      </c>
      <c r="M299" s="27" t="str">
        <f>IFERROR(DataPoli[[#This Row],[Datum bepalend]]-DataPoli[[#This Row],[Uitvoeringsdatum]],"")</f>
        <v/>
      </c>
    </row>
    <row r="300" spans="1:13" x14ac:dyDescent="0.25">
      <c r="A300">
        <v>152</v>
      </c>
      <c r="B300">
        <v>1</v>
      </c>
      <c r="C300">
        <v>1</v>
      </c>
      <c r="D300">
        <v>190013</v>
      </c>
      <c r="E300" t="s">
        <v>56</v>
      </c>
      <c r="F300" s="15">
        <v>42416</v>
      </c>
      <c r="G300" t="s">
        <v>34</v>
      </c>
      <c r="H300" s="10">
        <f>VLOOKUP(DataPoli[[#This Row],[Zorgprofielklassecode]],BepalendeZPK[],3,FALSE)</f>
        <v>0</v>
      </c>
      <c r="I300" s="19" t="str">
        <f>IFERROR(GETPIVOTDATA("Uitvoeringsdatum",Rekenblad!$A$3,"Uniek patient ID",DataPoli[[#This Row],[Uniek patient ID]],"Diagnosecode",DataPoli[[#This Row],[Diagnosecode]]),"")</f>
        <v/>
      </c>
      <c r="J300" s="27" t="str">
        <f>IF(DataPoli[[#This Row],[Datum bepalend]]="","Nee","Ja")</f>
        <v>Nee</v>
      </c>
      <c r="K300" s="10" t="str">
        <f>IF(DataPoli[[#This Row],[Uitvoeringsdatum]]&gt;DataPoli[[#This Row],[Datum bepalend]],"post","")</f>
        <v/>
      </c>
      <c r="L300" s="27" t="str">
        <f>TEXT(DataPoli[[#This Row],[Uitvoeringsdatum]],"ddd")</f>
        <v>di</v>
      </c>
      <c r="M300" s="27" t="str">
        <f>IFERROR(DataPoli[[#This Row],[Datum bepalend]]-DataPoli[[#This Row],[Uitvoeringsdatum]],"")</f>
        <v/>
      </c>
    </row>
    <row r="301" spans="1:13" x14ac:dyDescent="0.25">
      <c r="A301">
        <v>153</v>
      </c>
      <c r="B301">
        <v>1</v>
      </c>
      <c r="C301">
        <v>1</v>
      </c>
      <c r="D301">
        <v>190013</v>
      </c>
      <c r="E301" t="s">
        <v>56</v>
      </c>
      <c r="F301" s="15">
        <v>42433</v>
      </c>
      <c r="G301" t="s">
        <v>41</v>
      </c>
      <c r="H301" s="10">
        <f>VLOOKUP(DataPoli[[#This Row],[Zorgprofielklassecode]],BepalendeZPK[],3,FALSE)</f>
        <v>0</v>
      </c>
      <c r="I301" s="19">
        <f>IFERROR(GETPIVOTDATA("Uitvoeringsdatum",Rekenblad!$A$3,"Uniek patient ID",DataPoli[[#This Row],[Uniek patient ID]],"Diagnosecode",DataPoli[[#This Row],[Diagnosecode]]),"")</f>
        <v>42433</v>
      </c>
      <c r="J301" s="27" t="str">
        <f>IF(DataPoli[[#This Row],[Datum bepalend]]="","Nee","Ja")</f>
        <v>Ja</v>
      </c>
      <c r="K301" s="10" t="str">
        <f>IF(DataPoli[[#This Row],[Uitvoeringsdatum]]&gt;DataPoli[[#This Row],[Datum bepalend]],"post","")</f>
        <v/>
      </c>
      <c r="L301" s="27" t="str">
        <f>TEXT(DataPoli[[#This Row],[Uitvoeringsdatum]],"ddd")</f>
        <v>vr</v>
      </c>
      <c r="M301" s="27">
        <f>IFERROR(DataPoli[[#This Row],[Datum bepalend]]-DataPoli[[#This Row],[Uitvoeringsdatum]],"")</f>
        <v>0</v>
      </c>
    </row>
    <row r="302" spans="1:13" x14ac:dyDescent="0.25">
      <c r="A302">
        <v>153</v>
      </c>
      <c r="B302">
        <v>1</v>
      </c>
      <c r="C302">
        <v>5</v>
      </c>
      <c r="D302">
        <v>30000</v>
      </c>
      <c r="E302" t="s">
        <v>54</v>
      </c>
      <c r="F302" s="15">
        <v>42433</v>
      </c>
      <c r="G302" t="s">
        <v>41</v>
      </c>
      <c r="H302" s="10">
        <f>VLOOKUP(DataPoli[[#This Row],[Zorgprofielklassecode]],BepalendeZPK[],3,FALSE)</f>
        <v>1</v>
      </c>
      <c r="I302" s="19">
        <f>IFERROR(GETPIVOTDATA("Uitvoeringsdatum",Rekenblad!$A$3,"Uniek patient ID",DataPoli[[#This Row],[Uniek patient ID]],"Diagnosecode",DataPoli[[#This Row],[Diagnosecode]]),"")</f>
        <v>42433</v>
      </c>
      <c r="J302" s="27" t="str">
        <f>IF(DataPoli[[#This Row],[Datum bepalend]]="","Nee","Ja")</f>
        <v>Ja</v>
      </c>
      <c r="K302" s="10" t="str">
        <f>IF(DataPoli[[#This Row],[Uitvoeringsdatum]]&gt;DataPoli[[#This Row],[Datum bepalend]],"post","")</f>
        <v/>
      </c>
      <c r="L302" s="27" t="str">
        <f>TEXT(DataPoli[[#This Row],[Uitvoeringsdatum]],"ddd")</f>
        <v>vr</v>
      </c>
      <c r="M302" s="27">
        <f>IFERROR(DataPoli[[#This Row],[Datum bepalend]]-DataPoli[[#This Row],[Uitvoeringsdatum]],"")</f>
        <v>0</v>
      </c>
    </row>
    <row r="303" spans="1:13" x14ac:dyDescent="0.25">
      <c r="A303">
        <v>153</v>
      </c>
      <c r="B303">
        <v>1</v>
      </c>
      <c r="C303">
        <v>1</v>
      </c>
      <c r="D303">
        <v>190013</v>
      </c>
      <c r="E303" t="s">
        <v>56</v>
      </c>
      <c r="F303" s="15">
        <v>42551</v>
      </c>
      <c r="G303" t="s">
        <v>36</v>
      </c>
      <c r="H303" s="10">
        <f>VLOOKUP(DataPoli[[#This Row],[Zorgprofielklassecode]],BepalendeZPK[],3,FALSE)</f>
        <v>0</v>
      </c>
      <c r="I303" s="19">
        <f>IFERROR(GETPIVOTDATA("Uitvoeringsdatum",Rekenblad!$A$3,"Uniek patient ID",DataPoli[[#This Row],[Uniek patient ID]],"Diagnosecode",DataPoli[[#This Row],[Diagnosecode]]),"")</f>
        <v>42433</v>
      </c>
      <c r="J303" s="27" t="str">
        <f>IF(DataPoli[[#This Row],[Datum bepalend]]="","Nee","Ja")</f>
        <v>Ja</v>
      </c>
      <c r="K303" s="10" t="str">
        <f>IF(DataPoli[[#This Row],[Uitvoeringsdatum]]&gt;DataPoli[[#This Row],[Datum bepalend]],"post","")</f>
        <v>post</v>
      </c>
      <c r="L303" s="27" t="str">
        <f>TEXT(DataPoli[[#This Row],[Uitvoeringsdatum]],"ddd")</f>
        <v>do</v>
      </c>
      <c r="M303" s="27">
        <f>IFERROR(DataPoli[[#This Row],[Datum bepalend]]-DataPoli[[#This Row],[Uitvoeringsdatum]],"")</f>
        <v>-118</v>
      </c>
    </row>
    <row r="304" spans="1:13" x14ac:dyDescent="0.25">
      <c r="A304">
        <v>153</v>
      </c>
      <c r="B304">
        <v>1</v>
      </c>
      <c r="C304">
        <v>5</v>
      </c>
      <c r="D304">
        <v>30000</v>
      </c>
      <c r="E304" t="s">
        <v>54</v>
      </c>
      <c r="F304" s="15">
        <v>42551</v>
      </c>
      <c r="G304" t="s">
        <v>36</v>
      </c>
      <c r="H304" s="10">
        <f>VLOOKUP(DataPoli[[#This Row],[Zorgprofielklassecode]],BepalendeZPK[],3,FALSE)</f>
        <v>1</v>
      </c>
      <c r="I304" s="19">
        <f>IFERROR(GETPIVOTDATA("Uitvoeringsdatum",Rekenblad!$A$3,"Uniek patient ID",DataPoli[[#This Row],[Uniek patient ID]],"Diagnosecode",DataPoli[[#This Row],[Diagnosecode]]),"")</f>
        <v>42433</v>
      </c>
      <c r="J304" s="27" t="str">
        <f>IF(DataPoli[[#This Row],[Datum bepalend]]="","Nee","Ja")</f>
        <v>Ja</v>
      </c>
      <c r="K304" s="10" t="str">
        <f>IF(DataPoli[[#This Row],[Uitvoeringsdatum]]&gt;DataPoli[[#This Row],[Datum bepalend]],"post","")</f>
        <v>post</v>
      </c>
      <c r="L304" s="27" t="str">
        <f>TEXT(DataPoli[[#This Row],[Uitvoeringsdatum]],"ddd")</f>
        <v>do</v>
      </c>
      <c r="M304" s="27">
        <f>IFERROR(DataPoli[[#This Row],[Datum bepalend]]-DataPoli[[#This Row],[Uitvoeringsdatum]],"")</f>
        <v>-118</v>
      </c>
    </row>
    <row r="305" spans="1:13" x14ac:dyDescent="0.25">
      <c r="A305">
        <v>153</v>
      </c>
      <c r="B305">
        <v>1</v>
      </c>
      <c r="C305">
        <v>1</v>
      </c>
      <c r="D305">
        <v>190013</v>
      </c>
      <c r="E305" t="s">
        <v>56</v>
      </c>
      <c r="F305" s="15">
        <v>42613</v>
      </c>
      <c r="G305" t="s">
        <v>40</v>
      </c>
      <c r="H305" s="10">
        <f>VLOOKUP(DataPoli[[#This Row],[Zorgprofielklassecode]],BepalendeZPK[],3,FALSE)</f>
        <v>0</v>
      </c>
      <c r="I305" s="19">
        <f>IFERROR(GETPIVOTDATA("Uitvoeringsdatum",Rekenblad!$A$3,"Uniek patient ID",DataPoli[[#This Row],[Uniek patient ID]],"Diagnosecode",DataPoli[[#This Row],[Diagnosecode]]),"")</f>
        <v>42433</v>
      </c>
      <c r="J305" s="27" t="str">
        <f>IF(DataPoli[[#This Row],[Datum bepalend]]="","Nee","Ja")</f>
        <v>Ja</v>
      </c>
      <c r="K305" s="10" t="str">
        <f>IF(DataPoli[[#This Row],[Uitvoeringsdatum]]&gt;DataPoli[[#This Row],[Datum bepalend]],"post","")</f>
        <v>post</v>
      </c>
      <c r="L305" s="27" t="str">
        <f>TEXT(DataPoli[[#This Row],[Uitvoeringsdatum]],"ddd")</f>
        <v>wo</v>
      </c>
      <c r="M305" s="27">
        <f>IFERROR(DataPoli[[#This Row],[Datum bepalend]]-DataPoli[[#This Row],[Uitvoeringsdatum]],"")</f>
        <v>-180</v>
      </c>
    </row>
    <row r="306" spans="1:13" x14ac:dyDescent="0.25">
      <c r="A306">
        <v>153</v>
      </c>
      <c r="B306">
        <v>1</v>
      </c>
      <c r="C306">
        <v>5</v>
      </c>
      <c r="D306">
        <v>30000</v>
      </c>
      <c r="E306" t="s">
        <v>54</v>
      </c>
      <c r="F306" s="15">
        <v>42613</v>
      </c>
      <c r="G306" t="s">
        <v>40</v>
      </c>
      <c r="H306" s="10">
        <f>VLOOKUP(DataPoli[[#This Row],[Zorgprofielklassecode]],BepalendeZPK[],3,FALSE)</f>
        <v>1</v>
      </c>
      <c r="I306" s="19">
        <f>IFERROR(GETPIVOTDATA("Uitvoeringsdatum",Rekenblad!$A$3,"Uniek patient ID",DataPoli[[#This Row],[Uniek patient ID]],"Diagnosecode",DataPoli[[#This Row],[Diagnosecode]]),"")</f>
        <v>42433</v>
      </c>
      <c r="J306" s="27" t="str">
        <f>IF(DataPoli[[#This Row],[Datum bepalend]]="","Nee","Ja")</f>
        <v>Ja</v>
      </c>
      <c r="K306" s="10" t="str">
        <f>IF(DataPoli[[#This Row],[Uitvoeringsdatum]]&gt;DataPoli[[#This Row],[Datum bepalend]],"post","")</f>
        <v>post</v>
      </c>
      <c r="L306" s="27" t="str">
        <f>TEXT(DataPoli[[#This Row],[Uitvoeringsdatum]],"ddd")</f>
        <v>wo</v>
      </c>
      <c r="M306" s="27">
        <f>IFERROR(DataPoli[[#This Row],[Datum bepalend]]-DataPoli[[#This Row],[Uitvoeringsdatum]],"")</f>
        <v>-180</v>
      </c>
    </row>
    <row r="307" spans="1:13" x14ac:dyDescent="0.25">
      <c r="A307">
        <v>153</v>
      </c>
      <c r="B307">
        <v>1</v>
      </c>
      <c r="C307">
        <v>1</v>
      </c>
      <c r="D307">
        <v>190013</v>
      </c>
      <c r="E307" t="s">
        <v>56</v>
      </c>
      <c r="F307" s="15">
        <v>42656</v>
      </c>
      <c r="G307" t="s">
        <v>35</v>
      </c>
      <c r="H307" s="10">
        <f>VLOOKUP(DataPoli[[#This Row],[Zorgprofielklassecode]],BepalendeZPK[],3,FALSE)</f>
        <v>0</v>
      </c>
      <c r="I307" s="19">
        <f>IFERROR(GETPIVOTDATA("Uitvoeringsdatum",Rekenblad!$A$3,"Uniek patient ID",DataPoli[[#This Row],[Uniek patient ID]],"Diagnosecode",DataPoli[[#This Row],[Diagnosecode]]),"")</f>
        <v>42433</v>
      </c>
      <c r="J307" s="27" t="str">
        <f>IF(DataPoli[[#This Row],[Datum bepalend]]="","Nee","Ja")</f>
        <v>Ja</v>
      </c>
      <c r="K307" s="10" t="str">
        <f>IF(DataPoli[[#This Row],[Uitvoeringsdatum]]&gt;DataPoli[[#This Row],[Datum bepalend]],"post","")</f>
        <v>post</v>
      </c>
      <c r="L307" s="27" t="str">
        <f>TEXT(DataPoli[[#This Row],[Uitvoeringsdatum]],"ddd")</f>
        <v>do</v>
      </c>
      <c r="M307" s="27">
        <f>IFERROR(DataPoli[[#This Row],[Datum bepalend]]-DataPoli[[#This Row],[Uitvoeringsdatum]],"")</f>
        <v>-223</v>
      </c>
    </row>
    <row r="308" spans="1:13" x14ac:dyDescent="0.25">
      <c r="A308">
        <v>153</v>
      </c>
      <c r="B308">
        <v>1</v>
      </c>
      <c r="C308">
        <v>5</v>
      </c>
      <c r="D308">
        <v>30000</v>
      </c>
      <c r="E308" t="s">
        <v>54</v>
      </c>
      <c r="F308" s="15">
        <v>42656</v>
      </c>
      <c r="G308" t="s">
        <v>35</v>
      </c>
      <c r="H308" s="10">
        <f>VLOOKUP(DataPoli[[#This Row],[Zorgprofielklassecode]],BepalendeZPK[],3,FALSE)</f>
        <v>1</v>
      </c>
      <c r="I308" s="19">
        <f>IFERROR(GETPIVOTDATA("Uitvoeringsdatum",Rekenblad!$A$3,"Uniek patient ID",DataPoli[[#This Row],[Uniek patient ID]],"Diagnosecode",DataPoli[[#This Row],[Diagnosecode]]),"")</f>
        <v>42433</v>
      </c>
      <c r="J308" s="27" t="str">
        <f>IF(DataPoli[[#This Row],[Datum bepalend]]="","Nee","Ja")</f>
        <v>Ja</v>
      </c>
      <c r="K308" s="10" t="str">
        <f>IF(DataPoli[[#This Row],[Uitvoeringsdatum]]&gt;DataPoli[[#This Row],[Datum bepalend]],"post","")</f>
        <v>post</v>
      </c>
      <c r="L308" s="27" t="str">
        <f>TEXT(DataPoli[[#This Row],[Uitvoeringsdatum]],"ddd")</f>
        <v>do</v>
      </c>
      <c r="M308" s="27">
        <f>IFERROR(DataPoli[[#This Row],[Datum bepalend]]-DataPoli[[#This Row],[Uitvoeringsdatum]],"")</f>
        <v>-223</v>
      </c>
    </row>
    <row r="309" spans="1:13" x14ac:dyDescent="0.25">
      <c r="A309">
        <v>153</v>
      </c>
      <c r="B309">
        <v>1</v>
      </c>
      <c r="C309">
        <v>1</v>
      </c>
      <c r="D309">
        <v>190013</v>
      </c>
      <c r="E309" t="s">
        <v>56</v>
      </c>
      <c r="F309" s="15">
        <v>42719</v>
      </c>
      <c r="G309" t="s">
        <v>35</v>
      </c>
      <c r="H309" s="10">
        <f>VLOOKUP(DataPoli[[#This Row],[Zorgprofielklassecode]],BepalendeZPK[],3,FALSE)</f>
        <v>0</v>
      </c>
      <c r="I309" s="19">
        <f>IFERROR(GETPIVOTDATA("Uitvoeringsdatum",Rekenblad!$A$3,"Uniek patient ID",DataPoli[[#This Row],[Uniek patient ID]],"Diagnosecode",DataPoli[[#This Row],[Diagnosecode]]),"")</f>
        <v>42433</v>
      </c>
      <c r="J309" s="27" t="str">
        <f>IF(DataPoli[[#This Row],[Datum bepalend]]="","Nee","Ja")</f>
        <v>Ja</v>
      </c>
      <c r="K309" s="10" t="str">
        <f>IF(DataPoli[[#This Row],[Uitvoeringsdatum]]&gt;DataPoli[[#This Row],[Datum bepalend]],"post","")</f>
        <v>post</v>
      </c>
      <c r="L309" s="27" t="str">
        <f>TEXT(DataPoli[[#This Row],[Uitvoeringsdatum]],"ddd")</f>
        <v>do</v>
      </c>
      <c r="M309" s="27">
        <f>IFERROR(DataPoli[[#This Row],[Datum bepalend]]-DataPoli[[#This Row],[Uitvoeringsdatum]],"")</f>
        <v>-286</v>
      </c>
    </row>
    <row r="310" spans="1:13" x14ac:dyDescent="0.25">
      <c r="A310">
        <v>155</v>
      </c>
      <c r="B310">
        <v>1</v>
      </c>
      <c r="C310">
        <v>1</v>
      </c>
      <c r="D310">
        <v>190013</v>
      </c>
      <c r="E310" t="s">
        <v>56</v>
      </c>
      <c r="F310" s="15">
        <v>42499</v>
      </c>
      <c r="G310" t="s">
        <v>38</v>
      </c>
      <c r="H310" s="10">
        <f>VLOOKUP(DataPoli[[#This Row],[Zorgprofielklassecode]],BepalendeZPK[],3,FALSE)</f>
        <v>0</v>
      </c>
      <c r="I310" s="19" t="str">
        <f>IFERROR(GETPIVOTDATA("Uitvoeringsdatum",Rekenblad!$A$3,"Uniek patient ID",DataPoli[[#This Row],[Uniek patient ID]],"Diagnosecode",DataPoli[[#This Row],[Diagnosecode]]),"")</f>
        <v/>
      </c>
      <c r="J310" s="27" t="str">
        <f>IF(DataPoli[[#This Row],[Datum bepalend]]="","Nee","Ja")</f>
        <v>Nee</v>
      </c>
      <c r="K310" s="10" t="str">
        <f>IF(DataPoli[[#This Row],[Uitvoeringsdatum]]&gt;DataPoli[[#This Row],[Datum bepalend]],"post","")</f>
        <v/>
      </c>
      <c r="L310" s="27" t="str">
        <f>TEXT(DataPoli[[#This Row],[Uitvoeringsdatum]],"ddd")</f>
        <v>ma</v>
      </c>
      <c r="M310" s="27" t="str">
        <f>IFERROR(DataPoli[[#This Row],[Datum bepalend]]-DataPoli[[#This Row],[Uitvoeringsdatum]],"")</f>
        <v/>
      </c>
    </row>
    <row r="311" spans="1:13" x14ac:dyDescent="0.25">
      <c r="A311">
        <v>155</v>
      </c>
      <c r="B311">
        <v>1</v>
      </c>
      <c r="C311">
        <v>1</v>
      </c>
      <c r="D311">
        <v>190013</v>
      </c>
      <c r="E311" t="s">
        <v>56</v>
      </c>
      <c r="F311" s="15">
        <v>42681</v>
      </c>
      <c r="G311" t="s">
        <v>38</v>
      </c>
      <c r="H311" s="10">
        <f>VLOOKUP(DataPoli[[#This Row],[Zorgprofielklassecode]],BepalendeZPK[],3,FALSE)</f>
        <v>0</v>
      </c>
      <c r="I311" s="19" t="str">
        <f>IFERROR(GETPIVOTDATA("Uitvoeringsdatum",Rekenblad!$A$3,"Uniek patient ID",DataPoli[[#This Row],[Uniek patient ID]],"Diagnosecode",DataPoli[[#This Row],[Diagnosecode]]),"")</f>
        <v/>
      </c>
      <c r="J311" s="27" t="str">
        <f>IF(DataPoli[[#This Row],[Datum bepalend]]="","Nee","Ja")</f>
        <v>Nee</v>
      </c>
      <c r="K311" s="10" t="str">
        <f>IF(DataPoli[[#This Row],[Uitvoeringsdatum]]&gt;DataPoli[[#This Row],[Datum bepalend]],"post","")</f>
        <v/>
      </c>
      <c r="L311" s="27" t="str">
        <f>TEXT(DataPoli[[#This Row],[Uitvoeringsdatum]],"ddd")</f>
        <v>ma</v>
      </c>
      <c r="M311" s="27" t="str">
        <f>IFERROR(DataPoli[[#This Row],[Datum bepalend]]-DataPoli[[#This Row],[Uitvoeringsdatum]],"")</f>
        <v/>
      </c>
    </row>
    <row r="312" spans="1:13" x14ac:dyDescent="0.25">
      <c r="A312">
        <v>156</v>
      </c>
      <c r="B312">
        <v>1</v>
      </c>
      <c r="C312">
        <v>1</v>
      </c>
      <c r="D312">
        <v>190013</v>
      </c>
      <c r="E312" t="s">
        <v>56</v>
      </c>
      <c r="F312" s="15">
        <v>42460</v>
      </c>
      <c r="G312" t="s">
        <v>48</v>
      </c>
      <c r="H312" s="10">
        <f>VLOOKUP(DataPoli[[#This Row],[Zorgprofielklassecode]],BepalendeZPK[],3,FALSE)</f>
        <v>0</v>
      </c>
      <c r="I312" s="19" t="str">
        <f>IFERROR(GETPIVOTDATA("Uitvoeringsdatum",Rekenblad!$A$3,"Uniek patient ID",DataPoli[[#This Row],[Uniek patient ID]],"Diagnosecode",DataPoli[[#This Row],[Diagnosecode]]),"")</f>
        <v/>
      </c>
      <c r="J312" s="27" t="str">
        <f>IF(DataPoli[[#This Row],[Datum bepalend]]="","Nee","Ja")</f>
        <v>Nee</v>
      </c>
      <c r="K312" s="10" t="str">
        <f>IF(DataPoli[[#This Row],[Uitvoeringsdatum]]&gt;DataPoli[[#This Row],[Datum bepalend]],"post","")</f>
        <v/>
      </c>
      <c r="L312" s="27" t="str">
        <f>TEXT(DataPoli[[#This Row],[Uitvoeringsdatum]],"ddd")</f>
        <v>do</v>
      </c>
      <c r="M312" s="27" t="str">
        <f>IFERROR(DataPoli[[#This Row],[Datum bepalend]]-DataPoli[[#This Row],[Uitvoeringsdatum]],"")</f>
        <v/>
      </c>
    </row>
    <row r="313" spans="1:13" x14ac:dyDescent="0.25">
      <c r="A313">
        <v>156</v>
      </c>
      <c r="B313">
        <v>1</v>
      </c>
      <c r="C313">
        <v>1</v>
      </c>
      <c r="D313">
        <v>190013</v>
      </c>
      <c r="E313" t="s">
        <v>56</v>
      </c>
      <c r="F313" s="15">
        <v>42636</v>
      </c>
      <c r="G313" t="s">
        <v>48</v>
      </c>
      <c r="H313" s="10">
        <f>VLOOKUP(DataPoli[[#This Row],[Zorgprofielklassecode]],BepalendeZPK[],3,FALSE)</f>
        <v>0</v>
      </c>
      <c r="I313" s="19" t="str">
        <f>IFERROR(GETPIVOTDATA("Uitvoeringsdatum",Rekenblad!$A$3,"Uniek patient ID",DataPoli[[#This Row],[Uniek patient ID]],"Diagnosecode",DataPoli[[#This Row],[Diagnosecode]]),"")</f>
        <v/>
      </c>
      <c r="J313" s="27" t="str">
        <f>IF(DataPoli[[#This Row],[Datum bepalend]]="","Nee","Ja")</f>
        <v>Nee</v>
      </c>
      <c r="K313" s="10" t="str">
        <f>IF(DataPoli[[#This Row],[Uitvoeringsdatum]]&gt;DataPoli[[#This Row],[Datum bepalend]],"post","")</f>
        <v/>
      </c>
      <c r="L313" s="27" t="str">
        <f>TEXT(DataPoli[[#This Row],[Uitvoeringsdatum]],"ddd")</f>
        <v>vr</v>
      </c>
      <c r="M313" s="27" t="str">
        <f>IFERROR(DataPoli[[#This Row],[Datum bepalend]]-DataPoli[[#This Row],[Uitvoeringsdatum]],"")</f>
        <v/>
      </c>
    </row>
    <row r="314" spans="1:13" x14ac:dyDescent="0.25">
      <c r="A314">
        <v>157</v>
      </c>
      <c r="B314">
        <v>1</v>
      </c>
      <c r="C314">
        <v>1</v>
      </c>
      <c r="D314">
        <v>190060</v>
      </c>
      <c r="E314" t="s">
        <v>55</v>
      </c>
      <c r="F314" s="15">
        <v>42663</v>
      </c>
      <c r="G314" t="s">
        <v>41</v>
      </c>
      <c r="H314" s="10">
        <f>VLOOKUP(DataPoli[[#This Row],[Zorgprofielklassecode]],BepalendeZPK[],3,FALSE)</f>
        <v>0</v>
      </c>
      <c r="I314" s="19" t="str">
        <f>IFERROR(GETPIVOTDATA("Uitvoeringsdatum",Rekenblad!$A$3,"Uniek patient ID",DataPoli[[#This Row],[Uniek patient ID]],"Diagnosecode",DataPoli[[#This Row],[Diagnosecode]]),"")</f>
        <v/>
      </c>
      <c r="J314" s="27" t="str">
        <f>IF(DataPoli[[#This Row],[Datum bepalend]]="","Nee","Ja")</f>
        <v>Nee</v>
      </c>
      <c r="K314" s="10" t="str">
        <f>IF(DataPoli[[#This Row],[Uitvoeringsdatum]]&gt;DataPoli[[#This Row],[Datum bepalend]],"post","")</f>
        <v/>
      </c>
      <c r="L314" s="27" t="str">
        <f>TEXT(DataPoli[[#This Row],[Uitvoeringsdatum]],"ddd")</f>
        <v>do</v>
      </c>
      <c r="M314" s="27" t="str">
        <f>IFERROR(DataPoli[[#This Row],[Datum bepalend]]-DataPoli[[#This Row],[Uitvoeringsdatum]],"")</f>
        <v/>
      </c>
    </row>
    <row r="315" spans="1:13" x14ac:dyDescent="0.25">
      <c r="A315">
        <v>158</v>
      </c>
      <c r="B315">
        <v>1</v>
      </c>
      <c r="C315">
        <v>1</v>
      </c>
      <c r="D315">
        <v>190013</v>
      </c>
      <c r="E315" t="s">
        <v>56</v>
      </c>
      <c r="F315" s="15">
        <v>42394</v>
      </c>
      <c r="G315" t="s">
        <v>45</v>
      </c>
      <c r="H315" s="10">
        <f>VLOOKUP(DataPoli[[#This Row],[Zorgprofielklassecode]],BepalendeZPK[],3,FALSE)</f>
        <v>0</v>
      </c>
      <c r="I315" s="19">
        <f>IFERROR(GETPIVOTDATA("Uitvoeringsdatum",Rekenblad!$A$3,"Uniek patient ID",DataPoli[[#This Row],[Uniek patient ID]],"Diagnosecode",DataPoli[[#This Row],[Diagnosecode]]),"")</f>
        <v>42520</v>
      </c>
      <c r="J315" s="27" t="str">
        <f>IF(DataPoli[[#This Row],[Datum bepalend]]="","Nee","Ja")</f>
        <v>Ja</v>
      </c>
      <c r="K315" s="10" t="str">
        <f>IF(DataPoli[[#This Row],[Uitvoeringsdatum]]&gt;DataPoli[[#This Row],[Datum bepalend]],"post","")</f>
        <v/>
      </c>
      <c r="L315" s="27" t="str">
        <f>TEXT(DataPoli[[#This Row],[Uitvoeringsdatum]],"ddd")</f>
        <v>ma</v>
      </c>
      <c r="M315" s="27">
        <f>IFERROR(DataPoli[[#This Row],[Datum bepalend]]-DataPoli[[#This Row],[Uitvoeringsdatum]],"")</f>
        <v>126</v>
      </c>
    </row>
    <row r="316" spans="1:13" x14ac:dyDescent="0.25">
      <c r="A316">
        <v>158</v>
      </c>
      <c r="B316">
        <v>1</v>
      </c>
      <c r="C316">
        <v>1</v>
      </c>
      <c r="D316">
        <v>190013</v>
      </c>
      <c r="E316" t="s">
        <v>56</v>
      </c>
      <c r="F316" s="15">
        <v>42520</v>
      </c>
      <c r="G316" t="s">
        <v>37</v>
      </c>
      <c r="H316" s="10">
        <f>VLOOKUP(DataPoli[[#This Row],[Zorgprofielklassecode]],BepalendeZPK[],3,FALSE)</f>
        <v>0</v>
      </c>
      <c r="I316" s="19">
        <f>IFERROR(GETPIVOTDATA("Uitvoeringsdatum",Rekenblad!$A$3,"Uniek patient ID",DataPoli[[#This Row],[Uniek patient ID]],"Diagnosecode",DataPoli[[#This Row],[Diagnosecode]]),"")</f>
        <v>42520</v>
      </c>
      <c r="J316" s="27" t="str">
        <f>IF(DataPoli[[#This Row],[Datum bepalend]]="","Nee","Ja")</f>
        <v>Ja</v>
      </c>
      <c r="K316" s="10" t="str">
        <f>IF(DataPoli[[#This Row],[Uitvoeringsdatum]]&gt;DataPoli[[#This Row],[Datum bepalend]],"post","")</f>
        <v/>
      </c>
      <c r="L316" s="27" t="str">
        <f>TEXT(DataPoli[[#This Row],[Uitvoeringsdatum]],"ddd")</f>
        <v>ma</v>
      </c>
      <c r="M316" s="27">
        <f>IFERROR(DataPoli[[#This Row],[Datum bepalend]]-DataPoli[[#This Row],[Uitvoeringsdatum]],"")</f>
        <v>0</v>
      </c>
    </row>
    <row r="317" spans="1:13" x14ac:dyDescent="0.25">
      <c r="A317">
        <v>158</v>
      </c>
      <c r="B317">
        <v>1</v>
      </c>
      <c r="C317">
        <v>5</v>
      </c>
      <c r="D317">
        <v>30000</v>
      </c>
      <c r="E317" t="s">
        <v>54</v>
      </c>
      <c r="F317" s="15">
        <v>42520</v>
      </c>
      <c r="G317" t="s">
        <v>37</v>
      </c>
      <c r="H317" s="10">
        <f>VLOOKUP(DataPoli[[#This Row],[Zorgprofielklassecode]],BepalendeZPK[],3,FALSE)</f>
        <v>1</v>
      </c>
      <c r="I317" s="19">
        <f>IFERROR(GETPIVOTDATA("Uitvoeringsdatum",Rekenblad!$A$3,"Uniek patient ID",DataPoli[[#This Row],[Uniek patient ID]],"Diagnosecode",DataPoli[[#This Row],[Diagnosecode]]),"")</f>
        <v>42520</v>
      </c>
      <c r="J317" s="27" t="str">
        <f>IF(DataPoli[[#This Row],[Datum bepalend]]="","Nee","Ja")</f>
        <v>Ja</v>
      </c>
      <c r="K317" s="10" t="str">
        <f>IF(DataPoli[[#This Row],[Uitvoeringsdatum]]&gt;DataPoli[[#This Row],[Datum bepalend]],"post","")</f>
        <v/>
      </c>
      <c r="L317" s="27" t="str">
        <f>TEXT(DataPoli[[#This Row],[Uitvoeringsdatum]],"ddd")</f>
        <v>ma</v>
      </c>
      <c r="M317" s="27">
        <f>IFERROR(DataPoli[[#This Row],[Datum bepalend]]-DataPoli[[#This Row],[Uitvoeringsdatum]],"")</f>
        <v>0</v>
      </c>
    </row>
    <row r="318" spans="1:13" x14ac:dyDescent="0.25">
      <c r="A318">
        <v>158</v>
      </c>
      <c r="B318">
        <v>1</v>
      </c>
      <c r="C318">
        <v>1</v>
      </c>
      <c r="D318">
        <v>190013</v>
      </c>
      <c r="E318" t="s">
        <v>56</v>
      </c>
      <c r="F318" s="15">
        <v>42522</v>
      </c>
      <c r="G318" t="s">
        <v>48</v>
      </c>
      <c r="H318" s="10">
        <f>VLOOKUP(DataPoli[[#This Row],[Zorgprofielklassecode]],BepalendeZPK[],3,FALSE)</f>
        <v>0</v>
      </c>
      <c r="I318" s="19">
        <f>IFERROR(GETPIVOTDATA("Uitvoeringsdatum",Rekenblad!$A$3,"Uniek patient ID",DataPoli[[#This Row],[Uniek patient ID]],"Diagnosecode",DataPoli[[#This Row],[Diagnosecode]]),"")</f>
        <v>42520</v>
      </c>
      <c r="J318" s="27" t="str">
        <f>IF(DataPoli[[#This Row],[Datum bepalend]]="","Nee","Ja")</f>
        <v>Ja</v>
      </c>
      <c r="K318" s="10" t="str">
        <f>IF(DataPoli[[#This Row],[Uitvoeringsdatum]]&gt;DataPoli[[#This Row],[Datum bepalend]],"post","")</f>
        <v>post</v>
      </c>
      <c r="L318" s="27" t="str">
        <f>TEXT(DataPoli[[#This Row],[Uitvoeringsdatum]],"ddd")</f>
        <v>wo</v>
      </c>
      <c r="M318" s="27">
        <f>IFERROR(DataPoli[[#This Row],[Datum bepalend]]-DataPoli[[#This Row],[Uitvoeringsdatum]],"")</f>
        <v>-2</v>
      </c>
    </row>
    <row r="319" spans="1:13" x14ac:dyDescent="0.25">
      <c r="A319">
        <v>158</v>
      </c>
      <c r="B319">
        <v>1</v>
      </c>
      <c r="C319">
        <v>5</v>
      </c>
      <c r="D319">
        <v>30000</v>
      </c>
      <c r="E319" t="s">
        <v>54</v>
      </c>
      <c r="F319" s="15">
        <v>42522</v>
      </c>
      <c r="G319" t="s">
        <v>48</v>
      </c>
      <c r="H319" s="10">
        <f>VLOOKUP(DataPoli[[#This Row],[Zorgprofielklassecode]],BepalendeZPK[],3,FALSE)</f>
        <v>1</v>
      </c>
      <c r="I319" s="19">
        <f>IFERROR(GETPIVOTDATA("Uitvoeringsdatum",Rekenblad!$A$3,"Uniek patient ID",DataPoli[[#This Row],[Uniek patient ID]],"Diagnosecode",DataPoli[[#This Row],[Diagnosecode]]),"")</f>
        <v>42520</v>
      </c>
      <c r="J319" s="27" t="str">
        <f>IF(DataPoli[[#This Row],[Datum bepalend]]="","Nee","Ja")</f>
        <v>Ja</v>
      </c>
      <c r="K319" s="10" t="str">
        <f>IF(DataPoli[[#This Row],[Uitvoeringsdatum]]&gt;DataPoli[[#This Row],[Datum bepalend]],"post","")</f>
        <v>post</v>
      </c>
      <c r="L319" s="27" t="str">
        <f>TEXT(DataPoli[[#This Row],[Uitvoeringsdatum]],"ddd")</f>
        <v>wo</v>
      </c>
      <c r="M319" s="27">
        <f>IFERROR(DataPoli[[#This Row],[Datum bepalend]]-DataPoli[[#This Row],[Uitvoeringsdatum]],"")</f>
        <v>-2</v>
      </c>
    </row>
    <row r="320" spans="1:13" x14ac:dyDescent="0.25">
      <c r="A320">
        <v>158</v>
      </c>
      <c r="B320">
        <v>1</v>
      </c>
      <c r="C320">
        <v>1</v>
      </c>
      <c r="D320">
        <v>190013</v>
      </c>
      <c r="E320" t="s">
        <v>56</v>
      </c>
      <c r="F320" s="15">
        <v>42523</v>
      </c>
      <c r="G320" t="s">
        <v>36</v>
      </c>
      <c r="H320" s="10">
        <f>VLOOKUP(DataPoli[[#This Row],[Zorgprofielklassecode]],BepalendeZPK[],3,FALSE)</f>
        <v>0</v>
      </c>
      <c r="I320" s="19">
        <f>IFERROR(GETPIVOTDATA("Uitvoeringsdatum",Rekenblad!$A$3,"Uniek patient ID",DataPoli[[#This Row],[Uniek patient ID]],"Diagnosecode",DataPoli[[#This Row],[Diagnosecode]]),"")</f>
        <v>42520</v>
      </c>
      <c r="J320" s="27" t="str">
        <f>IF(DataPoli[[#This Row],[Datum bepalend]]="","Nee","Ja")</f>
        <v>Ja</v>
      </c>
      <c r="K320" s="10" t="str">
        <f>IF(DataPoli[[#This Row],[Uitvoeringsdatum]]&gt;DataPoli[[#This Row],[Datum bepalend]],"post","")</f>
        <v>post</v>
      </c>
      <c r="L320" s="27" t="str">
        <f>TEXT(DataPoli[[#This Row],[Uitvoeringsdatum]],"ddd")</f>
        <v>do</v>
      </c>
      <c r="M320" s="27">
        <f>IFERROR(DataPoli[[#This Row],[Datum bepalend]]-DataPoli[[#This Row],[Uitvoeringsdatum]],"")</f>
        <v>-3</v>
      </c>
    </row>
    <row r="321" spans="1:13" x14ac:dyDescent="0.25">
      <c r="A321">
        <v>158</v>
      </c>
      <c r="B321">
        <v>1</v>
      </c>
      <c r="C321">
        <v>5</v>
      </c>
      <c r="D321">
        <v>30000</v>
      </c>
      <c r="E321" t="s">
        <v>54</v>
      </c>
      <c r="F321" s="15">
        <v>42523</v>
      </c>
      <c r="G321" t="s">
        <v>36</v>
      </c>
      <c r="H321" s="10">
        <f>VLOOKUP(DataPoli[[#This Row],[Zorgprofielklassecode]],BepalendeZPK[],3,FALSE)</f>
        <v>1</v>
      </c>
      <c r="I321" s="19">
        <f>IFERROR(GETPIVOTDATA("Uitvoeringsdatum",Rekenblad!$A$3,"Uniek patient ID",DataPoli[[#This Row],[Uniek patient ID]],"Diagnosecode",DataPoli[[#This Row],[Diagnosecode]]),"")</f>
        <v>42520</v>
      </c>
      <c r="J321" s="27" t="str">
        <f>IF(DataPoli[[#This Row],[Datum bepalend]]="","Nee","Ja")</f>
        <v>Ja</v>
      </c>
      <c r="K321" s="10" t="str">
        <f>IF(DataPoli[[#This Row],[Uitvoeringsdatum]]&gt;DataPoli[[#This Row],[Datum bepalend]],"post","")</f>
        <v>post</v>
      </c>
      <c r="L321" s="27" t="str">
        <f>TEXT(DataPoli[[#This Row],[Uitvoeringsdatum]],"ddd")</f>
        <v>do</v>
      </c>
      <c r="M321" s="27">
        <f>IFERROR(DataPoli[[#This Row],[Datum bepalend]]-DataPoli[[#This Row],[Uitvoeringsdatum]],"")</f>
        <v>-3</v>
      </c>
    </row>
    <row r="322" spans="1:13" x14ac:dyDescent="0.25">
      <c r="A322">
        <v>158</v>
      </c>
      <c r="B322">
        <v>1</v>
      </c>
      <c r="C322">
        <v>1</v>
      </c>
      <c r="D322">
        <v>190013</v>
      </c>
      <c r="E322" t="s">
        <v>56</v>
      </c>
      <c r="F322" s="15">
        <v>42528</v>
      </c>
      <c r="G322" t="s">
        <v>36</v>
      </c>
      <c r="H322" s="10">
        <f>VLOOKUP(DataPoli[[#This Row],[Zorgprofielklassecode]],BepalendeZPK[],3,FALSE)</f>
        <v>0</v>
      </c>
      <c r="I322" s="19">
        <f>IFERROR(GETPIVOTDATA("Uitvoeringsdatum",Rekenblad!$A$3,"Uniek patient ID",DataPoli[[#This Row],[Uniek patient ID]],"Diagnosecode",DataPoli[[#This Row],[Diagnosecode]]),"")</f>
        <v>42520</v>
      </c>
      <c r="J322" s="27" t="str">
        <f>IF(DataPoli[[#This Row],[Datum bepalend]]="","Nee","Ja")</f>
        <v>Ja</v>
      </c>
      <c r="K322" s="10" t="str">
        <f>IF(DataPoli[[#This Row],[Uitvoeringsdatum]]&gt;DataPoli[[#This Row],[Datum bepalend]],"post","")</f>
        <v>post</v>
      </c>
      <c r="L322" s="27" t="str">
        <f>TEXT(DataPoli[[#This Row],[Uitvoeringsdatum]],"ddd")</f>
        <v>di</v>
      </c>
      <c r="M322" s="27">
        <f>IFERROR(DataPoli[[#This Row],[Datum bepalend]]-DataPoli[[#This Row],[Uitvoeringsdatum]],"")</f>
        <v>-8</v>
      </c>
    </row>
    <row r="323" spans="1:13" x14ac:dyDescent="0.25">
      <c r="A323">
        <v>158</v>
      </c>
      <c r="B323">
        <v>1</v>
      </c>
      <c r="C323">
        <v>1</v>
      </c>
      <c r="D323">
        <v>190013</v>
      </c>
      <c r="E323" t="s">
        <v>56</v>
      </c>
      <c r="F323" s="15">
        <v>42537</v>
      </c>
      <c r="G323" t="s">
        <v>37</v>
      </c>
      <c r="H323" s="10">
        <f>VLOOKUP(DataPoli[[#This Row],[Zorgprofielklassecode]],BepalendeZPK[],3,FALSE)</f>
        <v>0</v>
      </c>
      <c r="I323" s="19">
        <f>IFERROR(GETPIVOTDATA("Uitvoeringsdatum",Rekenblad!$A$3,"Uniek patient ID",DataPoli[[#This Row],[Uniek patient ID]],"Diagnosecode",DataPoli[[#This Row],[Diagnosecode]]),"")</f>
        <v>42520</v>
      </c>
      <c r="J323" s="27" t="str">
        <f>IF(DataPoli[[#This Row],[Datum bepalend]]="","Nee","Ja")</f>
        <v>Ja</v>
      </c>
      <c r="K323" s="10" t="str">
        <f>IF(DataPoli[[#This Row],[Uitvoeringsdatum]]&gt;DataPoli[[#This Row],[Datum bepalend]],"post","")</f>
        <v>post</v>
      </c>
      <c r="L323" s="27" t="str">
        <f>TEXT(DataPoli[[#This Row],[Uitvoeringsdatum]],"ddd")</f>
        <v>do</v>
      </c>
      <c r="M323" s="27">
        <f>IFERROR(DataPoli[[#This Row],[Datum bepalend]]-DataPoli[[#This Row],[Uitvoeringsdatum]],"")</f>
        <v>-17</v>
      </c>
    </row>
    <row r="324" spans="1:13" x14ac:dyDescent="0.25">
      <c r="A324">
        <v>158</v>
      </c>
      <c r="B324">
        <v>1</v>
      </c>
      <c r="C324">
        <v>1</v>
      </c>
      <c r="D324">
        <v>190013</v>
      </c>
      <c r="E324" t="s">
        <v>56</v>
      </c>
      <c r="F324" s="15">
        <v>42543</v>
      </c>
      <c r="G324" t="s">
        <v>48</v>
      </c>
      <c r="H324" s="10">
        <f>VLOOKUP(DataPoli[[#This Row],[Zorgprofielklassecode]],BepalendeZPK[],3,FALSE)</f>
        <v>0</v>
      </c>
      <c r="I324" s="19">
        <f>IFERROR(GETPIVOTDATA("Uitvoeringsdatum",Rekenblad!$A$3,"Uniek patient ID",DataPoli[[#This Row],[Uniek patient ID]],"Diagnosecode",DataPoli[[#This Row],[Diagnosecode]]),"")</f>
        <v>42520</v>
      </c>
      <c r="J324" s="27" t="str">
        <f>IF(DataPoli[[#This Row],[Datum bepalend]]="","Nee","Ja")</f>
        <v>Ja</v>
      </c>
      <c r="K324" s="10" t="str">
        <f>IF(DataPoli[[#This Row],[Uitvoeringsdatum]]&gt;DataPoli[[#This Row],[Datum bepalend]],"post","")</f>
        <v>post</v>
      </c>
      <c r="L324" s="27" t="str">
        <f>TEXT(DataPoli[[#This Row],[Uitvoeringsdatum]],"ddd")</f>
        <v>wo</v>
      </c>
      <c r="M324" s="27">
        <f>IFERROR(DataPoli[[#This Row],[Datum bepalend]]-DataPoli[[#This Row],[Uitvoeringsdatum]],"")</f>
        <v>-23</v>
      </c>
    </row>
    <row r="325" spans="1:13" x14ac:dyDescent="0.25">
      <c r="A325">
        <v>158</v>
      </c>
      <c r="B325">
        <v>1</v>
      </c>
      <c r="C325">
        <v>5</v>
      </c>
      <c r="D325">
        <v>30000</v>
      </c>
      <c r="E325" t="s">
        <v>54</v>
      </c>
      <c r="F325" s="15">
        <v>42543</v>
      </c>
      <c r="G325" t="s">
        <v>48</v>
      </c>
      <c r="H325" s="10">
        <f>VLOOKUP(DataPoli[[#This Row],[Zorgprofielklassecode]],BepalendeZPK[],3,FALSE)</f>
        <v>1</v>
      </c>
      <c r="I325" s="19">
        <f>IFERROR(GETPIVOTDATA("Uitvoeringsdatum",Rekenblad!$A$3,"Uniek patient ID",DataPoli[[#This Row],[Uniek patient ID]],"Diagnosecode",DataPoli[[#This Row],[Diagnosecode]]),"")</f>
        <v>42520</v>
      </c>
      <c r="J325" s="27" t="str">
        <f>IF(DataPoli[[#This Row],[Datum bepalend]]="","Nee","Ja")</f>
        <v>Ja</v>
      </c>
      <c r="K325" s="10" t="str">
        <f>IF(DataPoli[[#This Row],[Uitvoeringsdatum]]&gt;DataPoli[[#This Row],[Datum bepalend]],"post","")</f>
        <v>post</v>
      </c>
      <c r="L325" s="27" t="str">
        <f>TEXT(DataPoli[[#This Row],[Uitvoeringsdatum]],"ddd")</f>
        <v>wo</v>
      </c>
      <c r="M325" s="27">
        <f>IFERROR(DataPoli[[#This Row],[Datum bepalend]]-DataPoli[[#This Row],[Uitvoeringsdatum]],"")</f>
        <v>-23</v>
      </c>
    </row>
    <row r="326" spans="1:13" x14ac:dyDescent="0.25">
      <c r="A326">
        <v>158</v>
      </c>
      <c r="B326">
        <v>1</v>
      </c>
      <c r="C326">
        <v>1</v>
      </c>
      <c r="D326">
        <v>190013</v>
      </c>
      <c r="E326" t="s">
        <v>56</v>
      </c>
      <c r="F326" s="15">
        <v>42660</v>
      </c>
      <c r="G326" t="s">
        <v>36</v>
      </c>
      <c r="H326" s="10">
        <f>VLOOKUP(DataPoli[[#This Row],[Zorgprofielklassecode]],BepalendeZPK[],3,FALSE)</f>
        <v>0</v>
      </c>
      <c r="I326" s="19">
        <f>IFERROR(GETPIVOTDATA("Uitvoeringsdatum",Rekenblad!$A$3,"Uniek patient ID",DataPoli[[#This Row],[Uniek patient ID]],"Diagnosecode",DataPoli[[#This Row],[Diagnosecode]]),"")</f>
        <v>42520</v>
      </c>
      <c r="J326" s="27" t="str">
        <f>IF(DataPoli[[#This Row],[Datum bepalend]]="","Nee","Ja")</f>
        <v>Ja</v>
      </c>
      <c r="K326" s="10" t="str">
        <f>IF(DataPoli[[#This Row],[Uitvoeringsdatum]]&gt;DataPoli[[#This Row],[Datum bepalend]],"post","")</f>
        <v>post</v>
      </c>
      <c r="L326" s="27" t="str">
        <f>TEXT(DataPoli[[#This Row],[Uitvoeringsdatum]],"ddd")</f>
        <v>ma</v>
      </c>
      <c r="M326" s="27">
        <f>IFERROR(DataPoli[[#This Row],[Datum bepalend]]-DataPoli[[#This Row],[Uitvoeringsdatum]],"")</f>
        <v>-140</v>
      </c>
    </row>
    <row r="327" spans="1:13" x14ac:dyDescent="0.25">
      <c r="A327">
        <v>158</v>
      </c>
      <c r="B327">
        <v>1</v>
      </c>
      <c r="C327">
        <v>5</v>
      </c>
      <c r="D327">
        <v>30000</v>
      </c>
      <c r="E327" t="s">
        <v>54</v>
      </c>
      <c r="F327" s="15">
        <v>42660</v>
      </c>
      <c r="G327" t="s">
        <v>36</v>
      </c>
      <c r="H327" s="10">
        <f>VLOOKUP(DataPoli[[#This Row],[Zorgprofielklassecode]],BepalendeZPK[],3,FALSE)</f>
        <v>1</v>
      </c>
      <c r="I327" s="19">
        <f>IFERROR(GETPIVOTDATA("Uitvoeringsdatum",Rekenblad!$A$3,"Uniek patient ID",DataPoli[[#This Row],[Uniek patient ID]],"Diagnosecode",DataPoli[[#This Row],[Diagnosecode]]),"")</f>
        <v>42520</v>
      </c>
      <c r="J327" s="27" t="str">
        <f>IF(DataPoli[[#This Row],[Datum bepalend]]="","Nee","Ja")</f>
        <v>Ja</v>
      </c>
      <c r="K327" s="10" t="str">
        <f>IF(DataPoli[[#This Row],[Uitvoeringsdatum]]&gt;DataPoli[[#This Row],[Datum bepalend]],"post","")</f>
        <v>post</v>
      </c>
      <c r="L327" s="27" t="str">
        <f>TEXT(DataPoli[[#This Row],[Uitvoeringsdatum]],"ddd")</f>
        <v>ma</v>
      </c>
      <c r="M327" s="27">
        <f>IFERROR(DataPoli[[#This Row],[Datum bepalend]]-DataPoli[[#This Row],[Uitvoeringsdatum]],"")</f>
        <v>-140</v>
      </c>
    </row>
    <row r="328" spans="1:13" x14ac:dyDescent="0.25">
      <c r="A328">
        <v>158</v>
      </c>
      <c r="B328">
        <v>1</v>
      </c>
      <c r="C328">
        <v>1</v>
      </c>
      <c r="D328">
        <v>190013</v>
      </c>
      <c r="E328" t="s">
        <v>56</v>
      </c>
      <c r="F328" s="15">
        <v>42688</v>
      </c>
      <c r="G328" t="s">
        <v>36</v>
      </c>
      <c r="H328" s="10">
        <f>VLOOKUP(DataPoli[[#This Row],[Zorgprofielklassecode]],BepalendeZPK[],3,FALSE)</f>
        <v>0</v>
      </c>
      <c r="I328" s="19">
        <f>IFERROR(GETPIVOTDATA("Uitvoeringsdatum",Rekenblad!$A$3,"Uniek patient ID",DataPoli[[#This Row],[Uniek patient ID]],"Diagnosecode",DataPoli[[#This Row],[Diagnosecode]]),"")</f>
        <v>42520</v>
      </c>
      <c r="J328" s="27" t="str">
        <f>IF(DataPoli[[#This Row],[Datum bepalend]]="","Nee","Ja")</f>
        <v>Ja</v>
      </c>
      <c r="K328" s="10" t="str">
        <f>IF(DataPoli[[#This Row],[Uitvoeringsdatum]]&gt;DataPoli[[#This Row],[Datum bepalend]],"post","")</f>
        <v>post</v>
      </c>
      <c r="L328" s="27" t="str">
        <f>TEXT(DataPoli[[#This Row],[Uitvoeringsdatum]],"ddd")</f>
        <v>ma</v>
      </c>
      <c r="M328" s="27">
        <f>IFERROR(DataPoli[[#This Row],[Datum bepalend]]-DataPoli[[#This Row],[Uitvoeringsdatum]],"")</f>
        <v>-168</v>
      </c>
    </row>
    <row r="329" spans="1:13" x14ac:dyDescent="0.25">
      <c r="A329">
        <v>158</v>
      </c>
      <c r="B329">
        <v>1</v>
      </c>
      <c r="C329">
        <v>5</v>
      </c>
      <c r="D329">
        <v>30000</v>
      </c>
      <c r="E329" t="s">
        <v>54</v>
      </c>
      <c r="F329" s="15">
        <v>42688</v>
      </c>
      <c r="G329" t="s">
        <v>36</v>
      </c>
      <c r="H329" s="10">
        <f>VLOOKUP(DataPoli[[#This Row],[Zorgprofielklassecode]],BepalendeZPK[],3,FALSE)</f>
        <v>1</v>
      </c>
      <c r="I329" s="19">
        <f>IFERROR(GETPIVOTDATA("Uitvoeringsdatum",Rekenblad!$A$3,"Uniek patient ID",DataPoli[[#This Row],[Uniek patient ID]],"Diagnosecode",DataPoli[[#This Row],[Diagnosecode]]),"")</f>
        <v>42520</v>
      </c>
      <c r="J329" s="27" t="str">
        <f>IF(DataPoli[[#This Row],[Datum bepalend]]="","Nee","Ja")</f>
        <v>Ja</v>
      </c>
      <c r="K329" s="10" t="str">
        <f>IF(DataPoli[[#This Row],[Uitvoeringsdatum]]&gt;DataPoli[[#This Row],[Datum bepalend]],"post","")</f>
        <v>post</v>
      </c>
      <c r="L329" s="27" t="str">
        <f>TEXT(DataPoli[[#This Row],[Uitvoeringsdatum]],"ddd")</f>
        <v>ma</v>
      </c>
      <c r="M329" s="27">
        <f>IFERROR(DataPoli[[#This Row],[Datum bepalend]]-DataPoli[[#This Row],[Uitvoeringsdatum]],"")</f>
        <v>-168</v>
      </c>
    </row>
    <row r="330" spans="1:13" x14ac:dyDescent="0.25">
      <c r="A330">
        <v>158</v>
      </c>
      <c r="B330">
        <v>1</v>
      </c>
      <c r="C330">
        <v>1</v>
      </c>
      <c r="D330">
        <v>190013</v>
      </c>
      <c r="E330" t="s">
        <v>56</v>
      </c>
      <c r="F330" s="15">
        <v>42689</v>
      </c>
      <c r="G330" t="s">
        <v>36</v>
      </c>
      <c r="H330" s="10">
        <f>VLOOKUP(DataPoli[[#This Row],[Zorgprofielklassecode]],BepalendeZPK[],3,FALSE)</f>
        <v>0</v>
      </c>
      <c r="I330" s="19">
        <f>IFERROR(GETPIVOTDATA("Uitvoeringsdatum",Rekenblad!$A$3,"Uniek patient ID",DataPoli[[#This Row],[Uniek patient ID]],"Diagnosecode",DataPoli[[#This Row],[Diagnosecode]]),"")</f>
        <v>42520</v>
      </c>
      <c r="J330" s="27" t="str">
        <f>IF(DataPoli[[#This Row],[Datum bepalend]]="","Nee","Ja")</f>
        <v>Ja</v>
      </c>
      <c r="K330" s="10" t="str">
        <f>IF(DataPoli[[#This Row],[Uitvoeringsdatum]]&gt;DataPoli[[#This Row],[Datum bepalend]],"post","")</f>
        <v>post</v>
      </c>
      <c r="L330" s="27" t="str">
        <f>TEXT(DataPoli[[#This Row],[Uitvoeringsdatum]],"ddd")</f>
        <v>di</v>
      </c>
      <c r="M330" s="27">
        <f>IFERROR(DataPoli[[#This Row],[Datum bepalend]]-DataPoli[[#This Row],[Uitvoeringsdatum]],"")</f>
        <v>-169</v>
      </c>
    </row>
    <row r="331" spans="1:13" x14ac:dyDescent="0.25">
      <c r="A331">
        <v>158</v>
      </c>
      <c r="B331">
        <v>1</v>
      </c>
      <c r="C331">
        <v>5</v>
      </c>
      <c r="D331">
        <v>30000</v>
      </c>
      <c r="E331" t="s">
        <v>54</v>
      </c>
      <c r="F331" s="15">
        <v>42689</v>
      </c>
      <c r="G331" t="s">
        <v>36</v>
      </c>
      <c r="H331" s="10">
        <f>VLOOKUP(DataPoli[[#This Row],[Zorgprofielklassecode]],BepalendeZPK[],3,FALSE)</f>
        <v>1</v>
      </c>
      <c r="I331" s="19">
        <f>IFERROR(GETPIVOTDATA("Uitvoeringsdatum",Rekenblad!$A$3,"Uniek patient ID",DataPoli[[#This Row],[Uniek patient ID]],"Diagnosecode",DataPoli[[#This Row],[Diagnosecode]]),"")</f>
        <v>42520</v>
      </c>
      <c r="J331" s="27" t="str">
        <f>IF(DataPoli[[#This Row],[Datum bepalend]]="","Nee","Ja")</f>
        <v>Ja</v>
      </c>
      <c r="K331" s="10" t="str">
        <f>IF(DataPoli[[#This Row],[Uitvoeringsdatum]]&gt;DataPoli[[#This Row],[Datum bepalend]],"post","")</f>
        <v>post</v>
      </c>
      <c r="L331" s="27" t="str">
        <f>TEXT(DataPoli[[#This Row],[Uitvoeringsdatum]],"ddd")</f>
        <v>di</v>
      </c>
      <c r="M331" s="27">
        <f>IFERROR(DataPoli[[#This Row],[Datum bepalend]]-DataPoli[[#This Row],[Uitvoeringsdatum]],"")</f>
        <v>-169</v>
      </c>
    </row>
    <row r="332" spans="1:13" x14ac:dyDescent="0.25">
      <c r="A332">
        <v>158</v>
      </c>
      <c r="B332">
        <v>1</v>
      </c>
      <c r="C332">
        <v>5</v>
      </c>
      <c r="D332">
        <v>30000</v>
      </c>
      <c r="E332" t="s">
        <v>54</v>
      </c>
      <c r="F332" s="15">
        <v>42691</v>
      </c>
      <c r="G332" t="s">
        <v>40</v>
      </c>
      <c r="H332" s="10">
        <f>VLOOKUP(DataPoli[[#This Row],[Zorgprofielklassecode]],BepalendeZPK[],3,FALSE)</f>
        <v>1</v>
      </c>
      <c r="I332" s="19">
        <f>IFERROR(GETPIVOTDATA("Uitvoeringsdatum",Rekenblad!$A$3,"Uniek patient ID",DataPoli[[#This Row],[Uniek patient ID]],"Diagnosecode",DataPoli[[#This Row],[Diagnosecode]]),"")</f>
        <v>42520</v>
      </c>
      <c r="J332" s="27" t="str">
        <f>IF(DataPoli[[#This Row],[Datum bepalend]]="","Nee","Ja")</f>
        <v>Ja</v>
      </c>
      <c r="K332" s="10" t="str">
        <f>IF(DataPoli[[#This Row],[Uitvoeringsdatum]]&gt;DataPoli[[#This Row],[Datum bepalend]],"post","")</f>
        <v>post</v>
      </c>
      <c r="L332" s="27" t="str">
        <f>TEXT(DataPoli[[#This Row],[Uitvoeringsdatum]],"ddd")</f>
        <v>do</v>
      </c>
      <c r="M332" s="27">
        <f>IFERROR(DataPoli[[#This Row],[Datum bepalend]]-DataPoli[[#This Row],[Uitvoeringsdatum]],"")</f>
        <v>-171</v>
      </c>
    </row>
    <row r="333" spans="1:13" x14ac:dyDescent="0.25">
      <c r="A333">
        <v>158</v>
      </c>
      <c r="B333">
        <v>1</v>
      </c>
      <c r="C333">
        <v>5</v>
      </c>
      <c r="D333">
        <v>30000</v>
      </c>
      <c r="E333" t="s">
        <v>54</v>
      </c>
      <c r="F333" s="15">
        <v>42693</v>
      </c>
      <c r="G333" t="s">
        <v>35</v>
      </c>
      <c r="H333" s="10">
        <f>VLOOKUP(DataPoli[[#This Row],[Zorgprofielklassecode]],BepalendeZPK[],3,FALSE)</f>
        <v>1</v>
      </c>
      <c r="I333" s="19">
        <f>IFERROR(GETPIVOTDATA("Uitvoeringsdatum",Rekenblad!$A$3,"Uniek patient ID",DataPoli[[#This Row],[Uniek patient ID]],"Diagnosecode",DataPoli[[#This Row],[Diagnosecode]]),"")</f>
        <v>42520</v>
      </c>
      <c r="J333" s="27" t="str">
        <f>IF(DataPoli[[#This Row],[Datum bepalend]]="","Nee","Ja")</f>
        <v>Ja</v>
      </c>
      <c r="K333" s="10" t="str">
        <f>IF(DataPoli[[#This Row],[Uitvoeringsdatum]]&gt;DataPoli[[#This Row],[Datum bepalend]],"post","")</f>
        <v>post</v>
      </c>
      <c r="L333" s="27" t="str">
        <f>TEXT(DataPoli[[#This Row],[Uitvoeringsdatum]],"ddd")</f>
        <v>za</v>
      </c>
      <c r="M333" s="27">
        <f>IFERROR(DataPoli[[#This Row],[Datum bepalend]]-DataPoli[[#This Row],[Uitvoeringsdatum]],"")</f>
        <v>-173</v>
      </c>
    </row>
    <row r="334" spans="1:13" x14ac:dyDescent="0.25">
      <c r="A334">
        <v>158</v>
      </c>
      <c r="B334">
        <v>1</v>
      </c>
      <c r="C334">
        <v>1</v>
      </c>
      <c r="D334">
        <v>190013</v>
      </c>
      <c r="E334" t="s">
        <v>56</v>
      </c>
      <c r="F334" s="15">
        <v>42731</v>
      </c>
      <c r="G334" t="s">
        <v>36</v>
      </c>
      <c r="H334" s="10">
        <f>VLOOKUP(DataPoli[[#This Row],[Zorgprofielklassecode]],BepalendeZPK[],3,FALSE)</f>
        <v>0</v>
      </c>
      <c r="I334" s="19">
        <f>IFERROR(GETPIVOTDATA("Uitvoeringsdatum",Rekenblad!$A$3,"Uniek patient ID",DataPoli[[#This Row],[Uniek patient ID]],"Diagnosecode",DataPoli[[#This Row],[Diagnosecode]]),"")</f>
        <v>42520</v>
      </c>
      <c r="J334" s="27" t="str">
        <f>IF(DataPoli[[#This Row],[Datum bepalend]]="","Nee","Ja")</f>
        <v>Ja</v>
      </c>
      <c r="K334" s="10" t="str">
        <f>IF(DataPoli[[#This Row],[Uitvoeringsdatum]]&gt;DataPoli[[#This Row],[Datum bepalend]],"post","")</f>
        <v>post</v>
      </c>
      <c r="L334" s="27" t="str">
        <f>TEXT(DataPoli[[#This Row],[Uitvoeringsdatum]],"ddd")</f>
        <v>di</v>
      </c>
      <c r="M334" s="27">
        <f>IFERROR(DataPoli[[#This Row],[Datum bepalend]]-DataPoli[[#This Row],[Uitvoeringsdatum]],"")</f>
        <v>-211</v>
      </c>
    </row>
    <row r="335" spans="1:13" x14ac:dyDescent="0.25">
      <c r="A335">
        <v>158</v>
      </c>
      <c r="B335">
        <v>1</v>
      </c>
      <c r="C335">
        <v>5</v>
      </c>
      <c r="D335">
        <v>30000</v>
      </c>
      <c r="E335" t="s">
        <v>54</v>
      </c>
      <c r="F335" s="15">
        <v>42731</v>
      </c>
      <c r="G335" t="s">
        <v>34</v>
      </c>
      <c r="H335" s="10">
        <f>VLOOKUP(DataPoli[[#This Row],[Zorgprofielklassecode]],BepalendeZPK[],3,FALSE)</f>
        <v>1</v>
      </c>
      <c r="I335" s="19">
        <f>IFERROR(GETPIVOTDATA("Uitvoeringsdatum",Rekenblad!$A$3,"Uniek patient ID",DataPoli[[#This Row],[Uniek patient ID]],"Diagnosecode",DataPoli[[#This Row],[Diagnosecode]]),"")</f>
        <v>42520</v>
      </c>
      <c r="J335" s="27" t="str">
        <f>IF(DataPoli[[#This Row],[Datum bepalend]]="","Nee","Ja")</f>
        <v>Ja</v>
      </c>
      <c r="K335" s="10" t="str">
        <f>IF(DataPoli[[#This Row],[Uitvoeringsdatum]]&gt;DataPoli[[#This Row],[Datum bepalend]],"post","")</f>
        <v>post</v>
      </c>
      <c r="L335" s="27" t="str">
        <f>TEXT(DataPoli[[#This Row],[Uitvoeringsdatum]],"ddd")</f>
        <v>di</v>
      </c>
      <c r="M335" s="27">
        <f>IFERROR(DataPoli[[#This Row],[Datum bepalend]]-DataPoli[[#This Row],[Uitvoeringsdatum]],"")</f>
        <v>-211</v>
      </c>
    </row>
    <row r="336" spans="1:13" x14ac:dyDescent="0.25">
      <c r="A336">
        <v>159</v>
      </c>
      <c r="B336">
        <v>1</v>
      </c>
      <c r="C336">
        <v>1</v>
      </c>
      <c r="D336">
        <v>190013</v>
      </c>
      <c r="E336" t="s">
        <v>56</v>
      </c>
      <c r="F336" s="15">
        <v>42523</v>
      </c>
      <c r="G336" t="s">
        <v>38</v>
      </c>
      <c r="H336" s="10">
        <f>VLOOKUP(DataPoli[[#This Row],[Zorgprofielklassecode]],BepalendeZPK[],3,FALSE)</f>
        <v>0</v>
      </c>
      <c r="I336" s="19" t="str">
        <f>IFERROR(GETPIVOTDATA("Uitvoeringsdatum",Rekenblad!$A$3,"Uniek patient ID",DataPoli[[#This Row],[Uniek patient ID]],"Diagnosecode",DataPoli[[#This Row],[Diagnosecode]]),"")</f>
        <v/>
      </c>
      <c r="J336" s="27" t="str">
        <f>IF(DataPoli[[#This Row],[Datum bepalend]]="","Nee","Ja")</f>
        <v>Nee</v>
      </c>
      <c r="K336" s="10" t="str">
        <f>IF(DataPoli[[#This Row],[Uitvoeringsdatum]]&gt;DataPoli[[#This Row],[Datum bepalend]],"post","")</f>
        <v/>
      </c>
      <c r="L336" s="27" t="str">
        <f>TEXT(DataPoli[[#This Row],[Uitvoeringsdatum]],"ddd")</f>
        <v>do</v>
      </c>
      <c r="M336" s="27" t="str">
        <f>IFERROR(DataPoli[[#This Row],[Datum bepalend]]-DataPoli[[#This Row],[Uitvoeringsdatum]],"")</f>
        <v/>
      </c>
    </row>
    <row r="337" spans="1:13" x14ac:dyDescent="0.25">
      <c r="A337">
        <v>161</v>
      </c>
      <c r="B337">
        <v>1</v>
      </c>
      <c r="C337">
        <v>1</v>
      </c>
      <c r="D337">
        <v>190013</v>
      </c>
      <c r="E337" t="s">
        <v>56</v>
      </c>
      <c r="F337" s="15">
        <v>42432</v>
      </c>
      <c r="G337" t="s">
        <v>41</v>
      </c>
      <c r="H337" s="10">
        <f>VLOOKUP(DataPoli[[#This Row],[Zorgprofielklassecode]],BepalendeZPK[],3,FALSE)</f>
        <v>0</v>
      </c>
      <c r="I337" s="19" t="str">
        <f>IFERROR(GETPIVOTDATA("Uitvoeringsdatum",Rekenblad!$A$3,"Uniek patient ID",DataPoli[[#This Row],[Uniek patient ID]],"Diagnosecode",DataPoli[[#This Row],[Diagnosecode]]),"")</f>
        <v/>
      </c>
      <c r="J337" s="27" t="str">
        <f>IF(DataPoli[[#This Row],[Datum bepalend]]="","Nee","Ja")</f>
        <v>Nee</v>
      </c>
      <c r="K337" s="10" t="str">
        <f>IF(DataPoli[[#This Row],[Uitvoeringsdatum]]&gt;DataPoli[[#This Row],[Datum bepalend]],"post","")</f>
        <v/>
      </c>
      <c r="L337" s="27" t="str">
        <f>TEXT(DataPoli[[#This Row],[Uitvoeringsdatum]],"ddd")</f>
        <v>do</v>
      </c>
      <c r="M337" s="27" t="str">
        <f>IFERROR(DataPoli[[#This Row],[Datum bepalend]]-DataPoli[[#This Row],[Uitvoeringsdatum]],"")</f>
        <v/>
      </c>
    </row>
    <row r="338" spans="1:13" x14ac:dyDescent="0.25">
      <c r="A338">
        <v>162</v>
      </c>
      <c r="B338">
        <v>1</v>
      </c>
      <c r="C338">
        <v>1</v>
      </c>
      <c r="D338">
        <v>190013</v>
      </c>
      <c r="E338" t="s">
        <v>56</v>
      </c>
      <c r="F338" s="15">
        <v>42517</v>
      </c>
      <c r="G338" t="s">
        <v>47</v>
      </c>
      <c r="H338" s="10">
        <f>VLOOKUP(DataPoli[[#This Row],[Zorgprofielklassecode]],BepalendeZPK[],3,FALSE)</f>
        <v>0</v>
      </c>
      <c r="I338" s="19" t="str">
        <f>IFERROR(GETPIVOTDATA("Uitvoeringsdatum",Rekenblad!$A$3,"Uniek patient ID",DataPoli[[#This Row],[Uniek patient ID]],"Diagnosecode",DataPoli[[#This Row],[Diagnosecode]]),"")</f>
        <v/>
      </c>
      <c r="J338" s="27" t="str">
        <f>IF(DataPoli[[#This Row],[Datum bepalend]]="","Nee","Ja")</f>
        <v>Nee</v>
      </c>
      <c r="K338" s="10" t="str">
        <f>IF(DataPoli[[#This Row],[Uitvoeringsdatum]]&gt;DataPoli[[#This Row],[Datum bepalend]],"post","")</f>
        <v/>
      </c>
      <c r="L338" s="27" t="str">
        <f>TEXT(DataPoli[[#This Row],[Uitvoeringsdatum]],"ddd")</f>
        <v>vr</v>
      </c>
      <c r="M338" s="27" t="str">
        <f>IFERROR(DataPoli[[#This Row],[Datum bepalend]]-DataPoli[[#This Row],[Uitvoeringsdatum]],"")</f>
        <v/>
      </c>
    </row>
    <row r="339" spans="1:13" x14ac:dyDescent="0.25">
      <c r="A339">
        <v>162</v>
      </c>
      <c r="B339">
        <v>1</v>
      </c>
      <c r="C339">
        <v>1</v>
      </c>
      <c r="D339">
        <v>190013</v>
      </c>
      <c r="E339" t="s">
        <v>56</v>
      </c>
      <c r="F339" s="15">
        <v>42695</v>
      </c>
      <c r="G339" t="s">
        <v>47</v>
      </c>
      <c r="H339" s="10">
        <f>VLOOKUP(DataPoli[[#This Row],[Zorgprofielklassecode]],BepalendeZPK[],3,FALSE)</f>
        <v>0</v>
      </c>
      <c r="I339" s="19" t="str">
        <f>IFERROR(GETPIVOTDATA("Uitvoeringsdatum",Rekenblad!$A$3,"Uniek patient ID",DataPoli[[#This Row],[Uniek patient ID]],"Diagnosecode",DataPoli[[#This Row],[Diagnosecode]]),"")</f>
        <v/>
      </c>
      <c r="J339" s="27" t="str">
        <f>IF(DataPoli[[#This Row],[Datum bepalend]]="","Nee","Ja")</f>
        <v>Nee</v>
      </c>
      <c r="K339" s="10" t="str">
        <f>IF(DataPoli[[#This Row],[Uitvoeringsdatum]]&gt;DataPoli[[#This Row],[Datum bepalend]],"post","")</f>
        <v/>
      </c>
      <c r="L339" s="27" t="str">
        <f>TEXT(DataPoli[[#This Row],[Uitvoeringsdatum]],"ddd")</f>
        <v>ma</v>
      </c>
      <c r="M339" s="27" t="str">
        <f>IFERROR(DataPoli[[#This Row],[Datum bepalend]]-DataPoli[[#This Row],[Uitvoeringsdatum]],"")</f>
        <v/>
      </c>
    </row>
    <row r="340" spans="1:13" x14ac:dyDescent="0.25">
      <c r="A340">
        <v>163</v>
      </c>
      <c r="B340">
        <v>1</v>
      </c>
      <c r="C340">
        <v>1</v>
      </c>
      <c r="D340">
        <v>190013</v>
      </c>
      <c r="E340" t="s">
        <v>56</v>
      </c>
      <c r="F340" s="15">
        <v>42375</v>
      </c>
      <c r="G340" t="s">
        <v>49</v>
      </c>
      <c r="H340" s="10">
        <f>VLOOKUP(DataPoli[[#This Row],[Zorgprofielklassecode]],BepalendeZPK[],3,FALSE)</f>
        <v>0</v>
      </c>
      <c r="I340" s="19" t="str">
        <f>IFERROR(GETPIVOTDATA("Uitvoeringsdatum",Rekenblad!$A$3,"Uniek patient ID",DataPoli[[#This Row],[Uniek patient ID]],"Diagnosecode",DataPoli[[#This Row],[Diagnosecode]]),"")</f>
        <v/>
      </c>
      <c r="J340" s="27" t="str">
        <f>IF(DataPoli[[#This Row],[Datum bepalend]]="","Nee","Ja")</f>
        <v>Nee</v>
      </c>
      <c r="K340" s="10" t="str">
        <f>IF(DataPoli[[#This Row],[Uitvoeringsdatum]]&gt;DataPoli[[#This Row],[Datum bepalend]],"post","")</f>
        <v/>
      </c>
      <c r="L340" s="27" t="str">
        <f>TEXT(DataPoli[[#This Row],[Uitvoeringsdatum]],"ddd")</f>
        <v>wo</v>
      </c>
      <c r="M340" s="27" t="str">
        <f>IFERROR(DataPoli[[#This Row],[Datum bepalend]]-DataPoli[[#This Row],[Uitvoeringsdatum]],"")</f>
        <v/>
      </c>
    </row>
    <row r="341" spans="1:13" x14ac:dyDescent="0.25">
      <c r="A341">
        <v>164</v>
      </c>
      <c r="B341">
        <v>1</v>
      </c>
      <c r="C341">
        <v>1</v>
      </c>
      <c r="D341">
        <v>190013</v>
      </c>
      <c r="E341" t="s">
        <v>56</v>
      </c>
      <c r="F341" s="15">
        <v>42416</v>
      </c>
      <c r="G341" t="s">
        <v>43</v>
      </c>
      <c r="H341" s="10">
        <f>VLOOKUP(DataPoli[[#This Row],[Zorgprofielklassecode]],BepalendeZPK[],3,FALSE)</f>
        <v>0</v>
      </c>
      <c r="I341" s="19" t="str">
        <f>IFERROR(GETPIVOTDATA("Uitvoeringsdatum",Rekenblad!$A$3,"Uniek patient ID",DataPoli[[#This Row],[Uniek patient ID]],"Diagnosecode",DataPoli[[#This Row],[Diagnosecode]]),"")</f>
        <v/>
      </c>
      <c r="J341" s="27" t="str">
        <f>IF(DataPoli[[#This Row],[Datum bepalend]]="","Nee","Ja")</f>
        <v>Nee</v>
      </c>
      <c r="K341" s="10" t="str">
        <f>IF(DataPoli[[#This Row],[Uitvoeringsdatum]]&gt;DataPoli[[#This Row],[Datum bepalend]],"post","")</f>
        <v/>
      </c>
      <c r="L341" s="27" t="str">
        <f>TEXT(DataPoli[[#This Row],[Uitvoeringsdatum]],"ddd")</f>
        <v>di</v>
      </c>
      <c r="M341" s="27" t="str">
        <f>IFERROR(DataPoli[[#This Row],[Datum bepalend]]-DataPoli[[#This Row],[Uitvoeringsdatum]],"")</f>
        <v/>
      </c>
    </row>
    <row r="342" spans="1:13" x14ac:dyDescent="0.25">
      <c r="A342">
        <v>164</v>
      </c>
      <c r="B342">
        <v>1</v>
      </c>
      <c r="C342">
        <v>1</v>
      </c>
      <c r="D342">
        <v>190013</v>
      </c>
      <c r="E342" t="s">
        <v>56</v>
      </c>
      <c r="F342" s="15">
        <v>42465</v>
      </c>
      <c r="G342" t="s">
        <v>43</v>
      </c>
      <c r="H342" s="10">
        <f>VLOOKUP(DataPoli[[#This Row],[Zorgprofielklassecode]],BepalendeZPK[],3,FALSE)</f>
        <v>0</v>
      </c>
      <c r="I342" s="19" t="str">
        <f>IFERROR(GETPIVOTDATA("Uitvoeringsdatum",Rekenblad!$A$3,"Uniek patient ID",DataPoli[[#This Row],[Uniek patient ID]],"Diagnosecode",DataPoli[[#This Row],[Diagnosecode]]),"")</f>
        <v/>
      </c>
      <c r="J342" s="27" t="str">
        <f>IF(DataPoli[[#This Row],[Datum bepalend]]="","Nee","Ja")</f>
        <v>Nee</v>
      </c>
      <c r="K342" s="10" t="str">
        <f>IF(DataPoli[[#This Row],[Uitvoeringsdatum]]&gt;DataPoli[[#This Row],[Datum bepalend]],"post","")</f>
        <v/>
      </c>
      <c r="L342" s="27" t="str">
        <f>TEXT(DataPoli[[#This Row],[Uitvoeringsdatum]],"ddd")</f>
        <v>di</v>
      </c>
      <c r="M342" s="27" t="str">
        <f>IFERROR(DataPoli[[#This Row],[Datum bepalend]]-DataPoli[[#This Row],[Uitvoeringsdatum]],"")</f>
        <v/>
      </c>
    </row>
    <row r="343" spans="1:13" x14ac:dyDescent="0.25">
      <c r="A343">
        <v>164</v>
      </c>
      <c r="B343">
        <v>1</v>
      </c>
      <c r="C343">
        <v>1</v>
      </c>
      <c r="D343">
        <v>190013</v>
      </c>
      <c r="E343" t="s">
        <v>56</v>
      </c>
      <c r="F343" s="15">
        <v>42535</v>
      </c>
      <c r="G343" t="s">
        <v>43</v>
      </c>
      <c r="H343" s="10">
        <f>VLOOKUP(DataPoli[[#This Row],[Zorgprofielklassecode]],BepalendeZPK[],3,FALSE)</f>
        <v>0</v>
      </c>
      <c r="I343" s="19" t="str">
        <f>IFERROR(GETPIVOTDATA("Uitvoeringsdatum",Rekenblad!$A$3,"Uniek patient ID",DataPoli[[#This Row],[Uniek patient ID]],"Diagnosecode",DataPoli[[#This Row],[Diagnosecode]]),"")</f>
        <v/>
      </c>
      <c r="J343" s="27" t="str">
        <f>IF(DataPoli[[#This Row],[Datum bepalend]]="","Nee","Ja")</f>
        <v>Nee</v>
      </c>
      <c r="K343" s="10" t="str">
        <f>IF(DataPoli[[#This Row],[Uitvoeringsdatum]]&gt;DataPoli[[#This Row],[Datum bepalend]],"post","")</f>
        <v/>
      </c>
      <c r="L343" s="27" t="str">
        <f>TEXT(DataPoli[[#This Row],[Uitvoeringsdatum]],"ddd")</f>
        <v>di</v>
      </c>
      <c r="M343" s="27" t="str">
        <f>IFERROR(DataPoli[[#This Row],[Datum bepalend]]-DataPoli[[#This Row],[Uitvoeringsdatum]],"")</f>
        <v/>
      </c>
    </row>
    <row r="344" spans="1:13" x14ac:dyDescent="0.25">
      <c r="A344">
        <v>164</v>
      </c>
      <c r="B344">
        <v>1</v>
      </c>
      <c r="C344">
        <v>1</v>
      </c>
      <c r="D344">
        <v>190013</v>
      </c>
      <c r="E344" t="s">
        <v>56</v>
      </c>
      <c r="F344" s="15">
        <v>42705</v>
      </c>
      <c r="G344" t="s">
        <v>43</v>
      </c>
      <c r="H344" s="10">
        <f>VLOOKUP(DataPoli[[#This Row],[Zorgprofielklassecode]],BepalendeZPK[],3,FALSE)</f>
        <v>0</v>
      </c>
      <c r="I344" s="19" t="str">
        <f>IFERROR(GETPIVOTDATA("Uitvoeringsdatum",Rekenblad!$A$3,"Uniek patient ID",DataPoli[[#This Row],[Uniek patient ID]],"Diagnosecode",DataPoli[[#This Row],[Diagnosecode]]),"")</f>
        <v/>
      </c>
      <c r="J344" s="27" t="str">
        <f>IF(DataPoli[[#This Row],[Datum bepalend]]="","Nee","Ja")</f>
        <v>Nee</v>
      </c>
      <c r="K344" s="10" t="str">
        <f>IF(DataPoli[[#This Row],[Uitvoeringsdatum]]&gt;DataPoli[[#This Row],[Datum bepalend]],"post","")</f>
        <v/>
      </c>
      <c r="L344" s="27" t="str">
        <f>TEXT(DataPoli[[#This Row],[Uitvoeringsdatum]],"ddd")</f>
        <v>do</v>
      </c>
      <c r="M344" s="27" t="str">
        <f>IFERROR(DataPoli[[#This Row],[Datum bepalend]]-DataPoli[[#This Row],[Uitvoeringsdatum]],"")</f>
        <v/>
      </c>
    </row>
    <row r="345" spans="1:13" x14ac:dyDescent="0.25">
      <c r="A345">
        <v>165</v>
      </c>
      <c r="B345">
        <v>1</v>
      </c>
      <c r="C345">
        <v>1</v>
      </c>
      <c r="D345">
        <v>190060</v>
      </c>
      <c r="E345" t="s">
        <v>55</v>
      </c>
      <c r="F345" s="15">
        <v>42404</v>
      </c>
      <c r="G345" t="s">
        <v>37</v>
      </c>
      <c r="H345" s="10">
        <f>VLOOKUP(DataPoli[[#This Row],[Zorgprofielklassecode]],BepalendeZPK[],3,FALSE)</f>
        <v>0</v>
      </c>
      <c r="I345" s="19" t="str">
        <f>IFERROR(GETPIVOTDATA("Uitvoeringsdatum",Rekenblad!$A$3,"Uniek patient ID",DataPoli[[#This Row],[Uniek patient ID]],"Diagnosecode",DataPoli[[#This Row],[Diagnosecode]]),"")</f>
        <v/>
      </c>
      <c r="J345" s="27" t="str">
        <f>IF(DataPoli[[#This Row],[Datum bepalend]]="","Nee","Ja")</f>
        <v>Nee</v>
      </c>
      <c r="K345" s="10" t="str">
        <f>IF(DataPoli[[#This Row],[Uitvoeringsdatum]]&gt;DataPoli[[#This Row],[Datum bepalend]],"post","")</f>
        <v/>
      </c>
      <c r="L345" s="27" t="str">
        <f>TEXT(DataPoli[[#This Row],[Uitvoeringsdatum]],"ddd")</f>
        <v>do</v>
      </c>
      <c r="M345" s="27" t="str">
        <f>IFERROR(DataPoli[[#This Row],[Datum bepalend]]-DataPoli[[#This Row],[Uitvoeringsdatum]],"")</f>
        <v/>
      </c>
    </row>
    <row r="346" spans="1:13" x14ac:dyDescent="0.25">
      <c r="A346">
        <v>166</v>
      </c>
      <c r="B346">
        <v>1</v>
      </c>
      <c r="C346">
        <v>1</v>
      </c>
      <c r="D346">
        <v>190060</v>
      </c>
      <c r="E346" t="s">
        <v>55</v>
      </c>
      <c r="F346" s="15">
        <v>42534</v>
      </c>
      <c r="G346" t="s">
        <v>47</v>
      </c>
      <c r="H346" s="10">
        <f>VLOOKUP(DataPoli[[#This Row],[Zorgprofielklassecode]],BepalendeZPK[],3,FALSE)</f>
        <v>0</v>
      </c>
      <c r="I346" s="19" t="str">
        <f>IFERROR(GETPIVOTDATA("Uitvoeringsdatum",Rekenblad!$A$3,"Uniek patient ID",DataPoli[[#This Row],[Uniek patient ID]],"Diagnosecode",DataPoli[[#This Row],[Diagnosecode]]),"")</f>
        <v/>
      </c>
      <c r="J346" s="27" t="str">
        <f>IF(DataPoli[[#This Row],[Datum bepalend]]="","Nee","Ja")</f>
        <v>Nee</v>
      </c>
      <c r="K346" s="10" t="str">
        <f>IF(DataPoli[[#This Row],[Uitvoeringsdatum]]&gt;DataPoli[[#This Row],[Datum bepalend]],"post","")</f>
        <v/>
      </c>
      <c r="L346" s="27" t="str">
        <f>TEXT(DataPoli[[#This Row],[Uitvoeringsdatum]],"ddd")</f>
        <v>ma</v>
      </c>
      <c r="M346" s="27" t="str">
        <f>IFERROR(DataPoli[[#This Row],[Datum bepalend]]-DataPoli[[#This Row],[Uitvoeringsdatum]],"")</f>
        <v/>
      </c>
    </row>
    <row r="347" spans="1:13" x14ac:dyDescent="0.25">
      <c r="A347">
        <v>167</v>
      </c>
      <c r="B347">
        <v>1</v>
      </c>
      <c r="C347">
        <v>1</v>
      </c>
      <c r="D347">
        <v>190013</v>
      </c>
      <c r="E347" t="s">
        <v>56</v>
      </c>
      <c r="F347" s="15">
        <v>42383</v>
      </c>
      <c r="G347" t="s">
        <v>35</v>
      </c>
      <c r="H347" s="10">
        <f>VLOOKUP(DataPoli[[#This Row],[Zorgprofielklassecode]],BepalendeZPK[],3,FALSE)</f>
        <v>0</v>
      </c>
      <c r="I347" s="19" t="str">
        <f>IFERROR(GETPIVOTDATA("Uitvoeringsdatum",Rekenblad!$A$3,"Uniek patient ID",DataPoli[[#This Row],[Uniek patient ID]],"Diagnosecode",DataPoli[[#This Row],[Diagnosecode]]),"")</f>
        <v/>
      </c>
      <c r="J347" s="27" t="str">
        <f>IF(DataPoli[[#This Row],[Datum bepalend]]="","Nee","Ja")</f>
        <v>Nee</v>
      </c>
      <c r="K347" s="10" t="str">
        <f>IF(DataPoli[[#This Row],[Uitvoeringsdatum]]&gt;DataPoli[[#This Row],[Datum bepalend]],"post","")</f>
        <v/>
      </c>
      <c r="L347" s="27" t="str">
        <f>TEXT(DataPoli[[#This Row],[Uitvoeringsdatum]],"ddd")</f>
        <v>do</v>
      </c>
      <c r="M347" s="27" t="str">
        <f>IFERROR(DataPoli[[#This Row],[Datum bepalend]]-DataPoli[[#This Row],[Uitvoeringsdatum]],"")</f>
        <v/>
      </c>
    </row>
    <row r="348" spans="1:13" x14ac:dyDescent="0.25">
      <c r="A348">
        <v>168</v>
      </c>
      <c r="B348">
        <v>1</v>
      </c>
      <c r="C348">
        <v>1</v>
      </c>
      <c r="D348">
        <v>190013</v>
      </c>
      <c r="E348" t="s">
        <v>56</v>
      </c>
      <c r="F348" s="15">
        <v>42401</v>
      </c>
      <c r="G348" t="s">
        <v>49</v>
      </c>
      <c r="H348" s="10">
        <f>VLOOKUP(DataPoli[[#This Row],[Zorgprofielklassecode]],BepalendeZPK[],3,FALSE)</f>
        <v>0</v>
      </c>
      <c r="I348" s="19" t="str">
        <f>IFERROR(GETPIVOTDATA("Uitvoeringsdatum",Rekenblad!$A$3,"Uniek patient ID",DataPoli[[#This Row],[Uniek patient ID]],"Diagnosecode",DataPoli[[#This Row],[Diagnosecode]]),"")</f>
        <v/>
      </c>
      <c r="J348" s="27" t="str">
        <f>IF(DataPoli[[#This Row],[Datum bepalend]]="","Nee","Ja")</f>
        <v>Nee</v>
      </c>
      <c r="K348" s="10" t="str">
        <f>IF(DataPoli[[#This Row],[Uitvoeringsdatum]]&gt;DataPoli[[#This Row],[Datum bepalend]],"post","")</f>
        <v/>
      </c>
      <c r="L348" s="27" t="str">
        <f>TEXT(DataPoli[[#This Row],[Uitvoeringsdatum]],"ddd")</f>
        <v>ma</v>
      </c>
      <c r="M348" s="27" t="str">
        <f>IFERROR(DataPoli[[#This Row],[Datum bepalend]]-DataPoli[[#This Row],[Uitvoeringsdatum]],"")</f>
        <v/>
      </c>
    </row>
    <row r="349" spans="1:13" x14ac:dyDescent="0.25">
      <c r="A349">
        <v>168</v>
      </c>
      <c r="B349">
        <v>1</v>
      </c>
      <c r="C349">
        <v>1</v>
      </c>
      <c r="D349">
        <v>190013</v>
      </c>
      <c r="E349" t="s">
        <v>56</v>
      </c>
      <c r="F349" s="15">
        <v>42436</v>
      </c>
      <c r="G349" t="s">
        <v>42</v>
      </c>
      <c r="H349" s="10">
        <f>VLOOKUP(DataPoli[[#This Row],[Zorgprofielklassecode]],BepalendeZPK[],3,FALSE)</f>
        <v>0</v>
      </c>
      <c r="I349" s="19" t="str">
        <f>IFERROR(GETPIVOTDATA("Uitvoeringsdatum",Rekenblad!$A$3,"Uniek patient ID",DataPoli[[#This Row],[Uniek patient ID]],"Diagnosecode",DataPoli[[#This Row],[Diagnosecode]]),"")</f>
        <v/>
      </c>
      <c r="J349" s="27" t="str">
        <f>IF(DataPoli[[#This Row],[Datum bepalend]]="","Nee","Ja")</f>
        <v>Nee</v>
      </c>
      <c r="K349" s="10" t="str">
        <f>IF(DataPoli[[#This Row],[Uitvoeringsdatum]]&gt;DataPoli[[#This Row],[Datum bepalend]],"post","")</f>
        <v/>
      </c>
      <c r="L349" s="27" t="str">
        <f>TEXT(DataPoli[[#This Row],[Uitvoeringsdatum]],"ddd")</f>
        <v>ma</v>
      </c>
      <c r="M349" s="27" t="str">
        <f>IFERROR(DataPoli[[#This Row],[Datum bepalend]]-DataPoli[[#This Row],[Uitvoeringsdatum]],"")</f>
        <v/>
      </c>
    </row>
    <row r="350" spans="1:13" x14ac:dyDescent="0.25">
      <c r="A350">
        <v>168</v>
      </c>
      <c r="B350">
        <v>1</v>
      </c>
      <c r="C350">
        <v>1</v>
      </c>
      <c r="D350">
        <v>190013</v>
      </c>
      <c r="E350" t="s">
        <v>56</v>
      </c>
      <c r="F350" s="15">
        <v>42655</v>
      </c>
      <c r="G350" t="s">
        <v>45</v>
      </c>
      <c r="H350" s="10">
        <f>VLOOKUP(DataPoli[[#This Row],[Zorgprofielklassecode]],BepalendeZPK[],3,FALSE)</f>
        <v>0</v>
      </c>
      <c r="I350" s="19" t="str">
        <f>IFERROR(GETPIVOTDATA("Uitvoeringsdatum",Rekenblad!$A$3,"Uniek patient ID",DataPoli[[#This Row],[Uniek patient ID]],"Diagnosecode",DataPoli[[#This Row],[Diagnosecode]]),"")</f>
        <v/>
      </c>
      <c r="J350" s="27" t="str">
        <f>IF(DataPoli[[#This Row],[Datum bepalend]]="","Nee","Ja")</f>
        <v>Nee</v>
      </c>
      <c r="K350" s="10" t="str">
        <f>IF(DataPoli[[#This Row],[Uitvoeringsdatum]]&gt;DataPoli[[#This Row],[Datum bepalend]],"post","")</f>
        <v/>
      </c>
      <c r="L350" s="27" t="str">
        <f>TEXT(DataPoli[[#This Row],[Uitvoeringsdatum]],"ddd")</f>
        <v>wo</v>
      </c>
      <c r="M350" s="27" t="str">
        <f>IFERROR(DataPoli[[#This Row],[Datum bepalend]]-DataPoli[[#This Row],[Uitvoeringsdatum]],"")</f>
        <v/>
      </c>
    </row>
    <row r="351" spans="1:13" x14ac:dyDescent="0.25">
      <c r="A351">
        <v>169</v>
      </c>
      <c r="B351">
        <v>1</v>
      </c>
      <c r="C351">
        <v>1</v>
      </c>
      <c r="D351">
        <v>190013</v>
      </c>
      <c r="E351" t="s">
        <v>56</v>
      </c>
      <c r="F351" s="15">
        <v>42668</v>
      </c>
      <c r="G351" t="s">
        <v>45</v>
      </c>
      <c r="H351" s="10">
        <f>VLOOKUP(DataPoli[[#This Row],[Zorgprofielklassecode]],BepalendeZPK[],3,FALSE)</f>
        <v>0</v>
      </c>
      <c r="I351" s="19" t="str">
        <f>IFERROR(GETPIVOTDATA("Uitvoeringsdatum",Rekenblad!$A$3,"Uniek patient ID",DataPoli[[#This Row],[Uniek patient ID]],"Diagnosecode",DataPoli[[#This Row],[Diagnosecode]]),"")</f>
        <v/>
      </c>
      <c r="J351" s="27" t="str">
        <f>IF(DataPoli[[#This Row],[Datum bepalend]]="","Nee","Ja")</f>
        <v>Nee</v>
      </c>
      <c r="K351" s="10" t="str">
        <f>IF(DataPoli[[#This Row],[Uitvoeringsdatum]]&gt;DataPoli[[#This Row],[Datum bepalend]],"post","")</f>
        <v/>
      </c>
      <c r="L351" s="27" t="str">
        <f>TEXT(DataPoli[[#This Row],[Uitvoeringsdatum]],"ddd")</f>
        <v>di</v>
      </c>
      <c r="M351" s="27" t="str">
        <f>IFERROR(DataPoli[[#This Row],[Datum bepalend]]-DataPoli[[#This Row],[Uitvoeringsdatum]],"")</f>
        <v/>
      </c>
    </row>
    <row r="352" spans="1:13" x14ac:dyDescent="0.25">
      <c r="A352">
        <v>170</v>
      </c>
      <c r="B352">
        <v>1</v>
      </c>
      <c r="C352">
        <v>1</v>
      </c>
      <c r="D352">
        <v>190060</v>
      </c>
      <c r="E352" t="s">
        <v>55</v>
      </c>
      <c r="F352" s="15">
        <v>42611</v>
      </c>
      <c r="G352" t="s">
        <v>45</v>
      </c>
      <c r="H352" s="10">
        <f>VLOOKUP(DataPoli[[#This Row],[Zorgprofielklassecode]],BepalendeZPK[],3,FALSE)</f>
        <v>0</v>
      </c>
      <c r="I352" s="19" t="str">
        <f>IFERROR(GETPIVOTDATA("Uitvoeringsdatum",Rekenblad!$A$3,"Uniek patient ID",DataPoli[[#This Row],[Uniek patient ID]],"Diagnosecode",DataPoli[[#This Row],[Diagnosecode]]),"")</f>
        <v/>
      </c>
      <c r="J352" s="27" t="str">
        <f>IF(DataPoli[[#This Row],[Datum bepalend]]="","Nee","Ja")</f>
        <v>Nee</v>
      </c>
      <c r="K352" s="10" t="str">
        <f>IF(DataPoli[[#This Row],[Uitvoeringsdatum]]&gt;DataPoli[[#This Row],[Datum bepalend]],"post","")</f>
        <v/>
      </c>
      <c r="L352" s="27" t="str">
        <f>TEXT(DataPoli[[#This Row],[Uitvoeringsdatum]],"ddd")</f>
        <v>ma</v>
      </c>
      <c r="M352" s="27" t="str">
        <f>IFERROR(DataPoli[[#This Row],[Datum bepalend]]-DataPoli[[#This Row],[Uitvoeringsdatum]],"")</f>
        <v/>
      </c>
    </row>
    <row r="353" spans="1:13" x14ac:dyDescent="0.25">
      <c r="A353">
        <v>171</v>
      </c>
      <c r="B353">
        <v>1</v>
      </c>
      <c r="C353">
        <v>1</v>
      </c>
      <c r="D353">
        <v>190013</v>
      </c>
      <c r="E353" t="s">
        <v>56</v>
      </c>
      <c r="F353" s="15">
        <v>42545</v>
      </c>
      <c r="G353" t="s">
        <v>45</v>
      </c>
      <c r="H353" s="10">
        <f>VLOOKUP(DataPoli[[#This Row],[Zorgprofielklassecode]],BepalendeZPK[],3,FALSE)</f>
        <v>0</v>
      </c>
      <c r="I353" s="19" t="str">
        <f>IFERROR(GETPIVOTDATA("Uitvoeringsdatum",Rekenblad!$A$3,"Uniek patient ID",DataPoli[[#This Row],[Uniek patient ID]],"Diagnosecode",DataPoli[[#This Row],[Diagnosecode]]),"")</f>
        <v/>
      </c>
      <c r="J353" s="27" t="str">
        <f>IF(DataPoli[[#This Row],[Datum bepalend]]="","Nee","Ja")</f>
        <v>Nee</v>
      </c>
      <c r="K353" s="10" t="str">
        <f>IF(DataPoli[[#This Row],[Uitvoeringsdatum]]&gt;DataPoli[[#This Row],[Datum bepalend]],"post","")</f>
        <v/>
      </c>
      <c r="L353" s="27" t="str">
        <f>TEXT(DataPoli[[#This Row],[Uitvoeringsdatum]],"ddd")</f>
        <v>vr</v>
      </c>
      <c r="M353" s="27" t="str">
        <f>IFERROR(DataPoli[[#This Row],[Datum bepalend]]-DataPoli[[#This Row],[Uitvoeringsdatum]],"")</f>
        <v/>
      </c>
    </row>
    <row r="354" spans="1:13" x14ac:dyDescent="0.25">
      <c r="A354">
        <v>172</v>
      </c>
      <c r="B354">
        <v>1</v>
      </c>
      <c r="C354">
        <v>1</v>
      </c>
      <c r="D354">
        <v>190060</v>
      </c>
      <c r="E354" t="s">
        <v>55</v>
      </c>
      <c r="F354" s="15">
        <v>42492</v>
      </c>
      <c r="G354" t="s">
        <v>35</v>
      </c>
      <c r="H354" s="10">
        <f>VLOOKUP(DataPoli[[#This Row],[Zorgprofielklassecode]],BepalendeZPK[],3,FALSE)</f>
        <v>0</v>
      </c>
      <c r="I354" s="19" t="str">
        <f>IFERROR(GETPIVOTDATA("Uitvoeringsdatum",Rekenblad!$A$3,"Uniek patient ID",DataPoli[[#This Row],[Uniek patient ID]],"Diagnosecode",DataPoli[[#This Row],[Diagnosecode]]),"")</f>
        <v/>
      </c>
      <c r="J354" s="27" t="str">
        <f>IF(DataPoli[[#This Row],[Datum bepalend]]="","Nee","Ja")</f>
        <v>Nee</v>
      </c>
      <c r="K354" s="10" t="str">
        <f>IF(DataPoli[[#This Row],[Uitvoeringsdatum]]&gt;DataPoli[[#This Row],[Datum bepalend]],"post","")</f>
        <v/>
      </c>
      <c r="L354" s="27" t="str">
        <f>TEXT(DataPoli[[#This Row],[Uitvoeringsdatum]],"ddd")</f>
        <v>ma</v>
      </c>
      <c r="M354" s="27" t="str">
        <f>IFERROR(DataPoli[[#This Row],[Datum bepalend]]-DataPoli[[#This Row],[Uitvoeringsdatum]],"")</f>
        <v/>
      </c>
    </row>
    <row r="355" spans="1:13" x14ac:dyDescent="0.25">
      <c r="A355">
        <v>173</v>
      </c>
      <c r="B355">
        <v>1</v>
      </c>
      <c r="C355">
        <v>1</v>
      </c>
      <c r="D355">
        <v>190060</v>
      </c>
      <c r="E355" t="s">
        <v>55</v>
      </c>
      <c r="F355" s="15">
        <v>42411</v>
      </c>
      <c r="G355" t="s">
        <v>46</v>
      </c>
      <c r="H355" s="10">
        <f>VLOOKUP(DataPoli[[#This Row],[Zorgprofielklassecode]],BepalendeZPK[],3,FALSE)</f>
        <v>0</v>
      </c>
      <c r="I355" s="19" t="str">
        <f>IFERROR(GETPIVOTDATA("Uitvoeringsdatum",Rekenblad!$A$3,"Uniek patient ID",DataPoli[[#This Row],[Uniek patient ID]],"Diagnosecode",DataPoli[[#This Row],[Diagnosecode]]),"")</f>
        <v/>
      </c>
      <c r="J355" s="27" t="str">
        <f>IF(DataPoli[[#This Row],[Datum bepalend]]="","Nee","Ja")</f>
        <v>Nee</v>
      </c>
      <c r="K355" s="10" t="str">
        <f>IF(DataPoli[[#This Row],[Uitvoeringsdatum]]&gt;DataPoli[[#This Row],[Datum bepalend]],"post","")</f>
        <v/>
      </c>
      <c r="L355" s="27" t="str">
        <f>TEXT(DataPoli[[#This Row],[Uitvoeringsdatum]],"ddd")</f>
        <v>do</v>
      </c>
      <c r="M355" s="27" t="str">
        <f>IFERROR(DataPoli[[#This Row],[Datum bepalend]]-DataPoli[[#This Row],[Uitvoeringsdatum]],"")</f>
        <v/>
      </c>
    </row>
    <row r="356" spans="1:13" x14ac:dyDescent="0.25">
      <c r="A356">
        <v>174</v>
      </c>
      <c r="B356">
        <v>1</v>
      </c>
      <c r="C356">
        <v>1</v>
      </c>
      <c r="D356">
        <v>190013</v>
      </c>
      <c r="E356" t="s">
        <v>56</v>
      </c>
      <c r="F356" s="15">
        <v>42408</v>
      </c>
      <c r="G356" t="s">
        <v>37</v>
      </c>
      <c r="H356" s="10">
        <f>VLOOKUP(DataPoli[[#This Row],[Zorgprofielklassecode]],BepalendeZPK[],3,FALSE)</f>
        <v>0</v>
      </c>
      <c r="I356" s="19" t="str">
        <f>IFERROR(GETPIVOTDATA("Uitvoeringsdatum",Rekenblad!$A$3,"Uniek patient ID",DataPoli[[#This Row],[Uniek patient ID]],"Diagnosecode",DataPoli[[#This Row],[Diagnosecode]]),"")</f>
        <v/>
      </c>
      <c r="J356" s="27" t="str">
        <f>IF(DataPoli[[#This Row],[Datum bepalend]]="","Nee","Ja")</f>
        <v>Nee</v>
      </c>
      <c r="K356" s="10" t="str">
        <f>IF(DataPoli[[#This Row],[Uitvoeringsdatum]]&gt;DataPoli[[#This Row],[Datum bepalend]],"post","")</f>
        <v/>
      </c>
      <c r="L356" s="27" t="str">
        <f>TEXT(DataPoli[[#This Row],[Uitvoeringsdatum]],"ddd")</f>
        <v>ma</v>
      </c>
      <c r="M356" s="27" t="str">
        <f>IFERROR(DataPoli[[#This Row],[Datum bepalend]]-DataPoli[[#This Row],[Uitvoeringsdatum]],"")</f>
        <v/>
      </c>
    </row>
    <row r="357" spans="1:13" x14ac:dyDescent="0.25">
      <c r="A357">
        <v>175</v>
      </c>
      <c r="B357">
        <v>1</v>
      </c>
      <c r="C357">
        <v>1</v>
      </c>
      <c r="D357">
        <v>190013</v>
      </c>
      <c r="E357" t="s">
        <v>56</v>
      </c>
      <c r="F357" s="15">
        <v>42467</v>
      </c>
      <c r="G357" t="s">
        <v>38</v>
      </c>
      <c r="H357" s="10">
        <f>VLOOKUP(DataPoli[[#This Row],[Zorgprofielklassecode]],BepalendeZPK[],3,FALSE)</f>
        <v>0</v>
      </c>
      <c r="I357" s="19" t="str">
        <f>IFERROR(GETPIVOTDATA("Uitvoeringsdatum",Rekenblad!$A$3,"Uniek patient ID",DataPoli[[#This Row],[Uniek patient ID]],"Diagnosecode",DataPoli[[#This Row],[Diagnosecode]]),"")</f>
        <v/>
      </c>
      <c r="J357" s="27" t="str">
        <f>IF(DataPoli[[#This Row],[Datum bepalend]]="","Nee","Ja")</f>
        <v>Nee</v>
      </c>
      <c r="K357" s="10" t="str">
        <f>IF(DataPoli[[#This Row],[Uitvoeringsdatum]]&gt;DataPoli[[#This Row],[Datum bepalend]],"post","")</f>
        <v/>
      </c>
      <c r="L357" s="27" t="str">
        <f>TEXT(DataPoli[[#This Row],[Uitvoeringsdatum]],"ddd")</f>
        <v>do</v>
      </c>
      <c r="M357" s="27" t="str">
        <f>IFERROR(DataPoli[[#This Row],[Datum bepalend]]-DataPoli[[#This Row],[Uitvoeringsdatum]],"")</f>
        <v/>
      </c>
    </row>
    <row r="358" spans="1:13" x14ac:dyDescent="0.25">
      <c r="A358">
        <v>176</v>
      </c>
      <c r="B358">
        <v>1</v>
      </c>
      <c r="C358">
        <v>1</v>
      </c>
      <c r="D358">
        <v>190060</v>
      </c>
      <c r="E358" t="s">
        <v>55</v>
      </c>
      <c r="F358" s="15">
        <v>42640</v>
      </c>
      <c r="G358" t="s">
        <v>44</v>
      </c>
      <c r="H358" s="10">
        <f>VLOOKUP(DataPoli[[#This Row],[Zorgprofielklassecode]],BepalendeZPK[],3,FALSE)</f>
        <v>0</v>
      </c>
      <c r="I358" s="19" t="str">
        <f>IFERROR(GETPIVOTDATA("Uitvoeringsdatum",Rekenblad!$A$3,"Uniek patient ID",DataPoli[[#This Row],[Uniek patient ID]],"Diagnosecode",DataPoli[[#This Row],[Diagnosecode]]),"")</f>
        <v/>
      </c>
      <c r="J358" s="27" t="str">
        <f>IF(DataPoli[[#This Row],[Datum bepalend]]="","Nee","Ja")</f>
        <v>Nee</v>
      </c>
      <c r="K358" s="10" t="str">
        <f>IF(DataPoli[[#This Row],[Uitvoeringsdatum]]&gt;DataPoli[[#This Row],[Datum bepalend]],"post","")</f>
        <v/>
      </c>
      <c r="L358" s="27" t="str">
        <f>TEXT(DataPoli[[#This Row],[Uitvoeringsdatum]],"ddd")</f>
        <v>di</v>
      </c>
      <c r="M358" s="27" t="str">
        <f>IFERROR(DataPoli[[#This Row],[Datum bepalend]]-DataPoli[[#This Row],[Uitvoeringsdatum]],"")</f>
        <v/>
      </c>
    </row>
    <row r="359" spans="1:13" x14ac:dyDescent="0.25">
      <c r="A359">
        <v>176</v>
      </c>
      <c r="B359">
        <v>1</v>
      </c>
      <c r="C359">
        <v>1</v>
      </c>
      <c r="D359">
        <v>190013</v>
      </c>
      <c r="E359" t="s">
        <v>56</v>
      </c>
      <c r="F359" s="15">
        <v>42669</v>
      </c>
      <c r="G359" t="s">
        <v>44</v>
      </c>
      <c r="H359" s="10">
        <f>VLOOKUP(DataPoli[[#This Row],[Zorgprofielklassecode]],BepalendeZPK[],3,FALSE)</f>
        <v>0</v>
      </c>
      <c r="I359" s="19" t="str">
        <f>IFERROR(GETPIVOTDATA("Uitvoeringsdatum",Rekenblad!$A$3,"Uniek patient ID",DataPoli[[#This Row],[Uniek patient ID]],"Diagnosecode",DataPoli[[#This Row],[Diagnosecode]]),"")</f>
        <v/>
      </c>
      <c r="J359" s="27" t="str">
        <f>IF(DataPoli[[#This Row],[Datum bepalend]]="","Nee","Ja")</f>
        <v>Nee</v>
      </c>
      <c r="K359" s="10" t="str">
        <f>IF(DataPoli[[#This Row],[Uitvoeringsdatum]]&gt;DataPoli[[#This Row],[Datum bepalend]],"post","")</f>
        <v/>
      </c>
      <c r="L359" s="27" t="str">
        <f>TEXT(DataPoli[[#This Row],[Uitvoeringsdatum]],"ddd")</f>
        <v>wo</v>
      </c>
      <c r="M359" s="27" t="str">
        <f>IFERROR(DataPoli[[#This Row],[Datum bepalend]]-DataPoli[[#This Row],[Uitvoeringsdatum]],"")</f>
        <v/>
      </c>
    </row>
    <row r="360" spans="1:13" x14ac:dyDescent="0.25">
      <c r="A360">
        <v>177</v>
      </c>
      <c r="B360">
        <v>1</v>
      </c>
      <c r="C360">
        <v>1</v>
      </c>
      <c r="D360">
        <v>190013</v>
      </c>
      <c r="E360" t="s">
        <v>56</v>
      </c>
      <c r="F360" s="15">
        <v>42531</v>
      </c>
      <c r="G360" t="s">
        <v>45</v>
      </c>
      <c r="H360" s="10">
        <f>VLOOKUP(DataPoli[[#This Row],[Zorgprofielklassecode]],BepalendeZPK[],3,FALSE)</f>
        <v>0</v>
      </c>
      <c r="I360" s="19" t="str">
        <f>IFERROR(GETPIVOTDATA("Uitvoeringsdatum",Rekenblad!$A$3,"Uniek patient ID",DataPoli[[#This Row],[Uniek patient ID]],"Diagnosecode",DataPoli[[#This Row],[Diagnosecode]]),"")</f>
        <v/>
      </c>
      <c r="J360" s="27" t="str">
        <f>IF(DataPoli[[#This Row],[Datum bepalend]]="","Nee","Ja")</f>
        <v>Nee</v>
      </c>
      <c r="K360" s="10" t="str">
        <f>IF(DataPoli[[#This Row],[Uitvoeringsdatum]]&gt;DataPoli[[#This Row],[Datum bepalend]],"post","")</f>
        <v/>
      </c>
      <c r="L360" s="27" t="str">
        <f>TEXT(DataPoli[[#This Row],[Uitvoeringsdatum]],"ddd")</f>
        <v>vr</v>
      </c>
      <c r="M360" s="27" t="str">
        <f>IFERROR(DataPoli[[#This Row],[Datum bepalend]]-DataPoli[[#This Row],[Uitvoeringsdatum]],"")</f>
        <v/>
      </c>
    </row>
    <row r="361" spans="1:13" x14ac:dyDescent="0.25">
      <c r="A361">
        <v>177</v>
      </c>
      <c r="B361">
        <v>1</v>
      </c>
      <c r="C361">
        <v>1</v>
      </c>
      <c r="D361">
        <v>190013</v>
      </c>
      <c r="E361" t="s">
        <v>56</v>
      </c>
      <c r="F361" s="15">
        <v>42640</v>
      </c>
      <c r="G361" t="s">
        <v>44</v>
      </c>
      <c r="H361" s="10">
        <f>VLOOKUP(DataPoli[[#This Row],[Zorgprofielklassecode]],BepalendeZPK[],3,FALSE)</f>
        <v>0</v>
      </c>
      <c r="I361" s="19" t="str">
        <f>IFERROR(GETPIVOTDATA("Uitvoeringsdatum",Rekenblad!$A$3,"Uniek patient ID",DataPoli[[#This Row],[Uniek patient ID]],"Diagnosecode",DataPoli[[#This Row],[Diagnosecode]]),"")</f>
        <v/>
      </c>
      <c r="J361" s="27" t="str">
        <f>IF(DataPoli[[#This Row],[Datum bepalend]]="","Nee","Ja")</f>
        <v>Nee</v>
      </c>
      <c r="K361" s="10" t="str">
        <f>IF(DataPoli[[#This Row],[Uitvoeringsdatum]]&gt;DataPoli[[#This Row],[Datum bepalend]],"post","")</f>
        <v/>
      </c>
      <c r="L361" s="27" t="str">
        <f>TEXT(DataPoli[[#This Row],[Uitvoeringsdatum]],"ddd")</f>
        <v>di</v>
      </c>
      <c r="M361" s="27" t="str">
        <f>IFERROR(DataPoli[[#This Row],[Datum bepalend]]-DataPoli[[#This Row],[Uitvoeringsdatum]],"")</f>
        <v/>
      </c>
    </row>
    <row r="362" spans="1:13" x14ac:dyDescent="0.25">
      <c r="A362">
        <v>177</v>
      </c>
      <c r="B362">
        <v>1</v>
      </c>
      <c r="C362">
        <v>1</v>
      </c>
      <c r="D362">
        <v>190013</v>
      </c>
      <c r="E362" t="s">
        <v>56</v>
      </c>
      <c r="F362" s="15">
        <v>42660</v>
      </c>
      <c r="G362" t="s">
        <v>45</v>
      </c>
      <c r="H362" s="10">
        <f>VLOOKUP(DataPoli[[#This Row],[Zorgprofielklassecode]],BepalendeZPK[],3,FALSE)</f>
        <v>0</v>
      </c>
      <c r="I362" s="19" t="str">
        <f>IFERROR(GETPIVOTDATA("Uitvoeringsdatum",Rekenblad!$A$3,"Uniek patient ID",DataPoli[[#This Row],[Uniek patient ID]],"Diagnosecode",DataPoli[[#This Row],[Diagnosecode]]),"")</f>
        <v/>
      </c>
      <c r="J362" s="27" t="str">
        <f>IF(DataPoli[[#This Row],[Datum bepalend]]="","Nee","Ja")</f>
        <v>Nee</v>
      </c>
      <c r="K362" s="10" t="str">
        <f>IF(DataPoli[[#This Row],[Uitvoeringsdatum]]&gt;DataPoli[[#This Row],[Datum bepalend]],"post","")</f>
        <v/>
      </c>
      <c r="L362" s="27" t="str">
        <f>TEXT(DataPoli[[#This Row],[Uitvoeringsdatum]],"ddd")</f>
        <v>ma</v>
      </c>
      <c r="M362" s="27" t="str">
        <f>IFERROR(DataPoli[[#This Row],[Datum bepalend]]-DataPoli[[#This Row],[Uitvoeringsdatum]],"")</f>
        <v/>
      </c>
    </row>
    <row r="363" spans="1:13" x14ac:dyDescent="0.25">
      <c r="A363">
        <v>177</v>
      </c>
      <c r="B363">
        <v>1</v>
      </c>
      <c r="C363">
        <v>1</v>
      </c>
      <c r="D363">
        <v>190013</v>
      </c>
      <c r="E363" t="s">
        <v>56</v>
      </c>
      <c r="F363" s="15">
        <v>42697</v>
      </c>
      <c r="G363" t="s">
        <v>45</v>
      </c>
      <c r="H363" s="10">
        <f>VLOOKUP(DataPoli[[#This Row],[Zorgprofielklassecode]],BepalendeZPK[],3,FALSE)</f>
        <v>0</v>
      </c>
      <c r="I363" s="19" t="str">
        <f>IFERROR(GETPIVOTDATA("Uitvoeringsdatum",Rekenblad!$A$3,"Uniek patient ID",DataPoli[[#This Row],[Uniek patient ID]],"Diagnosecode",DataPoli[[#This Row],[Diagnosecode]]),"")</f>
        <v/>
      </c>
      <c r="J363" s="27" t="str">
        <f>IF(DataPoli[[#This Row],[Datum bepalend]]="","Nee","Ja")</f>
        <v>Nee</v>
      </c>
      <c r="K363" s="10" t="str">
        <f>IF(DataPoli[[#This Row],[Uitvoeringsdatum]]&gt;DataPoli[[#This Row],[Datum bepalend]],"post","")</f>
        <v/>
      </c>
      <c r="L363" s="27" t="str">
        <f>TEXT(DataPoli[[#This Row],[Uitvoeringsdatum]],"ddd")</f>
        <v>wo</v>
      </c>
      <c r="M363" s="27" t="str">
        <f>IFERROR(DataPoli[[#This Row],[Datum bepalend]]-DataPoli[[#This Row],[Uitvoeringsdatum]],"")</f>
        <v/>
      </c>
    </row>
    <row r="364" spans="1:13" x14ac:dyDescent="0.25">
      <c r="A364">
        <v>178</v>
      </c>
      <c r="B364">
        <v>1</v>
      </c>
      <c r="C364">
        <v>1</v>
      </c>
      <c r="D364">
        <v>190013</v>
      </c>
      <c r="E364" t="s">
        <v>56</v>
      </c>
      <c r="F364" s="15">
        <v>42621</v>
      </c>
      <c r="G364" t="s">
        <v>39</v>
      </c>
      <c r="H364" s="10">
        <f>VLOOKUP(DataPoli[[#This Row],[Zorgprofielklassecode]],BepalendeZPK[],3,FALSE)</f>
        <v>0</v>
      </c>
      <c r="I364" s="19" t="str">
        <f>IFERROR(GETPIVOTDATA("Uitvoeringsdatum",Rekenblad!$A$3,"Uniek patient ID",DataPoli[[#This Row],[Uniek patient ID]],"Diagnosecode",DataPoli[[#This Row],[Diagnosecode]]),"")</f>
        <v/>
      </c>
      <c r="J364" s="27" t="str">
        <f>IF(DataPoli[[#This Row],[Datum bepalend]]="","Nee","Ja")</f>
        <v>Nee</v>
      </c>
      <c r="K364" s="10" t="str">
        <f>IF(DataPoli[[#This Row],[Uitvoeringsdatum]]&gt;DataPoli[[#This Row],[Datum bepalend]],"post","")</f>
        <v/>
      </c>
      <c r="L364" s="27" t="str">
        <f>TEXT(DataPoli[[#This Row],[Uitvoeringsdatum]],"ddd")</f>
        <v>do</v>
      </c>
      <c r="M364" s="27" t="str">
        <f>IFERROR(DataPoli[[#This Row],[Datum bepalend]]-DataPoli[[#This Row],[Uitvoeringsdatum]],"")</f>
        <v/>
      </c>
    </row>
    <row r="365" spans="1:13" x14ac:dyDescent="0.25">
      <c r="A365">
        <v>179</v>
      </c>
      <c r="B365">
        <v>1</v>
      </c>
      <c r="C365">
        <v>1</v>
      </c>
      <c r="D365">
        <v>190060</v>
      </c>
      <c r="E365" t="s">
        <v>55</v>
      </c>
      <c r="F365" s="15">
        <v>42488</v>
      </c>
      <c r="G365" t="s">
        <v>33</v>
      </c>
      <c r="H365" s="10">
        <f>VLOOKUP(DataPoli[[#This Row],[Zorgprofielklassecode]],BepalendeZPK[],3,FALSE)</f>
        <v>0</v>
      </c>
      <c r="I365" s="19" t="str">
        <f>IFERROR(GETPIVOTDATA("Uitvoeringsdatum",Rekenblad!$A$3,"Uniek patient ID",DataPoli[[#This Row],[Uniek patient ID]],"Diagnosecode",DataPoli[[#This Row],[Diagnosecode]]),"")</f>
        <v/>
      </c>
      <c r="J365" s="27" t="str">
        <f>IF(DataPoli[[#This Row],[Datum bepalend]]="","Nee","Ja")</f>
        <v>Nee</v>
      </c>
      <c r="K365" s="10" t="str">
        <f>IF(DataPoli[[#This Row],[Uitvoeringsdatum]]&gt;DataPoli[[#This Row],[Datum bepalend]],"post","")</f>
        <v/>
      </c>
      <c r="L365" s="27" t="str">
        <f>TEXT(DataPoli[[#This Row],[Uitvoeringsdatum]],"ddd")</f>
        <v>do</v>
      </c>
      <c r="M365" s="27" t="str">
        <f>IFERROR(DataPoli[[#This Row],[Datum bepalend]]-DataPoli[[#This Row],[Uitvoeringsdatum]],"")</f>
        <v/>
      </c>
    </row>
    <row r="366" spans="1:13" x14ac:dyDescent="0.25">
      <c r="A366">
        <v>180</v>
      </c>
      <c r="B366">
        <v>1</v>
      </c>
      <c r="C366">
        <v>1</v>
      </c>
      <c r="D366">
        <v>190060</v>
      </c>
      <c r="E366" t="s">
        <v>55</v>
      </c>
      <c r="F366" s="15">
        <v>42578</v>
      </c>
      <c r="G366" t="s">
        <v>35</v>
      </c>
      <c r="H366" s="10">
        <f>VLOOKUP(DataPoli[[#This Row],[Zorgprofielklassecode]],BepalendeZPK[],3,FALSE)</f>
        <v>0</v>
      </c>
      <c r="I366" s="19" t="str">
        <f>IFERROR(GETPIVOTDATA("Uitvoeringsdatum",Rekenblad!$A$3,"Uniek patient ID",DataPoli[[#This Row],[Uniek patient ID]],"Diagnosecode",DataPoli[[#This Row],[Diagnosecode]]),"")</f>
        <v/>
      </c>
      <c r="J366" s="27" t="str">
        <f>IF(DataPoli[[#This Row],[Datum bepalend]]="","Nee","Ja")</f>
        <v>Nee</v>
      </c>
      <c r="K366" s="10" t="str">
        <f>IF(DataPoli[[#This Row],[Uitvoeringsdatum]]&gt;DataPoli[[#This Row],[Datum bepalend]],"post","")</f>
        <v/>
      </c>
      <c r="L366" s="27" t="str">
        <f>TEXT(DataPoli[[#This Row],[Uitvoeringsdatum]],"ddd")</f>
        <v>wo</v>
      </c>
      <c r="M366" s="27" t="str">
        <f>IFERROR(DataPoli[[#This Row],[Datum bepalend]]-DataPoli[[#This Row],[Uitvoeringsdatum]],"")</f>
        <v/>
      </c>
    </row>
    <row r="367" spans="1:13" x14ac:dyDescent="0.25">
      <c r="A367">
        <v>182</v>
      </c>
      <c r="B367">
        <v>1</v>
      </c>
      <c r="C367">
        <v>1</v>
      </c>
      <c r="D367">
        <v>190013</v>
      </c>
      <c r="E367" t="s">
        <v>56</v>
      </c>
      <c r="F367" s="15">
        <v>42410</v>
      </c>
      <c r="G367" t="s">
        <v>37</v>
      </c>
      <c r="H367" s="10">
        <f>VLOOKUP(DataPoli[[#This Row],[Zorgprofielklassecode]],BepalendeZPK[],3,FALSE)</f>
        <v>0</v>
      </c>
      <c r="I367" s="19" t="str">
        <f>IFERROR(GETPIVOTDATA("Uitvoeringsdatum",Rekenblad!$A$3,"Uniek patient ID",DataPoli[[#This Row],[Uniek patient ID]],"Diagnosecode",DataPoli[[#This Row],[Diagnosecode]]),"")</f>
        <v/>
      </c>
      <c r="J367" s="27" t="str">
        <f>IF(DataPoli[[#This Row],[Datum bepalend]]="","Nee","Ja")</f>
        <v>Nee</v>
      </c>
      <c r="K367" s="10" t="str">
        <f>IF(DataPoli[[#This Row],[Uitvoeringsdatum]]&gt;DataPoli[[#This Row],[Datum bepalend]],"post","")</f>
        <v/>
      </c>
      <c r="L367" s="27" t="str">
        <f>TEXT(DataPoli[[#This Row],[Uitvoeringsdatum]],"ddd")</f>
        <v>wo</v>
      </c>
      <c r="M367" s="27" t="str">
        <f>IFERROR(DataPoli[[#This Row],[Datum bepalend]]-DataPoli[[#This Row],[Uitvoeringsdatum]],"")</f>
        <v/>
      </c>
    </row>
    <row r="368" spans="1:13" x14ac:dyDescent="0.25">
      <c r="A368">
        <v>182</v>
      </c>
      <c r="B368">
        <v>1</v>
      </c>
      <c r="C368">
        <v>1</v>
      </c>
      <c r="D368">
        <v>190013</v>
      </c>
      <c r="E368" t="s">
        <v>56</v>
      </c>
      <c r="F368" s="15">
        <v>42429</v>
      </c>
      <c r="G368" t="s">
        <v>37</v>
      </c>
      <c r="H368" s="10">
        <f>VLOOKUP(DataPoli[[#This Row],[Zorgprofielklassecode]],BepalendeZPK[],3,FALSE)</f>
        <v>0</v>
      </c>
      <c r="I368" s="19" t="str">
        <f>IFERROR(GETPIVOTDATA("Uitvoeringsdatum",Rekenblad!$A$3,"Uniek patient ID",DataPoli[[#This Row],[Uniek patient ID]],"Diagnosecode",DataPoli[[#This Row],[Diagnosecode]]),"")</f>
        <v/>
      </c>
      <c r="J368" s="27" t="str">
        <f>IF(DataPoli[[#This Row],[Datum bepalend]]="","Nee","Ja")</f>
        <v>Nee</v>
      </c>
      <c r="K368" s="10" t="str">
        <f>IF(DataPoli[[#This Row],[Uitvoeringsdatum]]&gt;DataPoli[[#This Row],[Datum bepalend]],"post","")</f>
        <v/>
      </c>
      <c r="L368" s="27" t="str">
        <f>TEXT(DataPoli[[#This Row],[Uitvoeringsdatum]],"ddd")</f>
        <v>ma</v>
      </c>
      <c r="M368" s="27" t="str">
        <f>IFERROR(DataPoli[[#This Row],[Datum bepalend]]-DataPoli[[#This Row],[Uitvoeringsdatum]],"")</f>
        <v/>
      </c>
    </row>
    <row r="369" spans="1:13" x14ac:dyDescent="0.25">
      <c r="A369">
        <v>182</v>
      </c>
      <c r="B369">
        <v>1</v>
      </c>
      <c r="C369">
        <v>1</v>
      </c>
      <c r="D369">
        <v>190013</v>
      </c>
      <c r="E369" t="s">
        <v>56</v>
      </c>
      <c r="F369" s="15">
        <v>42485</v>
      </c>
      <c r="G369" t="s">
        <v>37</v>
      </c>
      <c r="H369" s="10">
        <f>VLOOKUP(DataPoli[[#This Row],[Zorgprofielklassecode]],BepalendeZPK[],3,FALSE)</f>
        <v>0</v>
      </c>
      <c r="I369" s="19" t="str">
        <f>IFERROR(GETPIVOTDATA("Uitvoeringsdatum",Rekenblad!$A$3,"Uniek patient ID",DataPoli[[#This Row],[Uniek patient ID]],"Diagnosecode",DataPoli[[#This Row],[Diagnosecode]]),"")</f>
        <v/>
      </c>
      <c r="J369" s="27" t="str">
        <f>IF(DataPoli[[#This Row],[Datum bepalend]]="","Nee","Ja")</f>
        <v>Nee</v>
      </c>
      <c r="K369" s="10" t="str">
        <f>IF(DataPoli[[#This Row],[Uitvoeringsdatum]]&gt;DataPoli[[#This Row],[Datum bepalend]],"post","")</f>
        <v/>
      </c>
      <c r="L369" s="27" t="str">
        <f>TEXT(DataPoli[[#This Row],[Uitvoeringsdatum]],"ddd")</f>
        <v>ma</v>
      </c>
      <c r="M369" s="27" t="str">
        <f>IFERROR(DataPoli[[#This Row],[Datum bepalend]]-DataPoli[[#This Row],[Uitvoeringsdatum]],"")</f>
        <v/>
      </c>
    </row>
    <row r="370" spans="1:13" x14ac:dyDescent="0.25">
      <c r="A370">
        <v>182</v>
      </c>
      <c r="B370">
        <v>1</v>
      </c>
      <c r="C370">
        <v>1</v>
      </c>
      <c r="D370">
        <v>190013</v>
      </c>
      <c r="E370" t="s">
        <v>56</v>
      </c>
      <c r="F370" s="15">
        <v>42515</v>
      </c>
      <c r="G370" t="s">
        <v>46</v>
      </c>
      <c r="H370" s="10">
        <f>VLOOKUP(DataPoli[[#This Row],[Zorgprofielklassecode]],BepalendeZPK[],3,FALSE)</f>
        <v>0</v>
      </c>
      <c r="I370" s="19" t="str">
        <f>IFERROR(GETPIVOTDATA("Uitvoeringsdatum",Rekenblad!$A$3,"Uniek patient ID",DataPoli[[#This Row],[Uniek patient ID]],"Diagnosecode",DataPoli[[#This Row],[Diagnosecode]]),"")</f>
        <v/>
      </c>
      <c r="J370" s="27" t="str">
        <f>IF(DataPoli[[#This Row],[Datum bepalend]]="","Nee","Ja")</f>
        <v>Nee</v>
      </c>
      <c r="K370" s="10" t="str">
        <f>IF(DataPoli[[#This Row],[Uitvoeringsdatum]]&gt;DataPoli[[#This Row],[Datum bepalend]],"post","")</f>
        <v/>
      </c>
      <c r="L370" s="27" t="str">
        <f>TEXT(DataPoli[[#This Row],[Uitvoeringsdatum]],"ddd")</f>
        <v>wo</v>
      </c>
      <c r="M370" s="27" t="str">
        <f>IFERROR(DataPoli[[#This Row],[Datum bepalend]]-DataPoli[[#This Row],[Uitvoeringsdatum]],"")</f>
        <v/>
      </c>
    </row>
    <row r="371" spans="1:13" x14ac:dyDescent="0.25">
      <c r="A371">
        <v>182</v>
      </c>
      <c r="B371">
        <v>1</v>
      </c>
      <c r="C371">
        <v>1</v>
      </c>
      <c r="D371">
        <v>190013</v>
      </c>
      <c r="E371" t="s">
        <v>56</v>
      </c>
      <c r="F371" s="15">
        <v>42571</v>
      </c>
      <c r="G371" t="s">
        <v>42</v>
      </c>
      <c r="H371" s="10">
        <f>VLOOKUP(DataPoli[[#This Row],[Zorgprofielklassecode]],BepalendeZPK[],3,FALSE)</f>
        <v>0</v>
      </c>
      <c r="I371" s="19" t="str">
        <f>IFERROR(GETPIVOTDATA("Uitvoeringsdatum",Rekenblad!$A$3,"Uniek patient ID",DataPoli[[#This Row],[Uniek patient ID]],"Diagnosecode",DataPoli[[#This Row],[Diagnosecode]]),"")</f>
        <v/>
      </c>
      <c r="J371" s="27" t="str">
        <f>IF(DataPoli[[#This Row],[Datum bepalend]]="","Nee","Ja")</f>
        <v>Nee</v>
      </c>
      <c r="K371" s="10" t="str">
        <f>IF(DataPoli[[#This Row],[Uitvoeringsdatum]]&gt;DataPoli[[#This Row],[Datum bepalend]],"post","")</f>
        <v/>
      </c>
      <c r="L371" s="27" t="str">
        <f>TEXT(DataPoli[[#This Row],[Uitvoeringsdatum]],"ddd")</f>
        <v>wo</v>
      </c>
      <c r="M371" s="27" t="str">
        <f>IFERROR(DataPoli[[#This Row],[Datum bepalend]]-DataPoli[[#This Row],[Uitvoeringsdatum]],"")</f>
        <v/>
      </c>
    </row>
    <row r="372" spans="1:13" x14ac:dyDescent="0.25">
      <c r="A372">
        <v>182</v>
      </c>
      <c r="B372">
        <v>1</v>
      </c>
      <c r="C372">
        <v>1</v>
      </c>
      <c r="D372">
        <v>190013</v>
      </c>
      <c r="E372" t="s">
        <v>56</v>
      </c>
      <c r="F372" s="15">
        <v>42684</v>
      </c>
      <c r="G372" t="s">
        <v>37</v>
      </c>
      <c r="H372" s="10">
        <f>VLOOKUP(DataPoli[[#This Row],[Zorgprofielklassecode]],BepalendeZPK[],3,FALSE)</f>
        <v>0</v>
      </c>
      <c r="I372" s="19" t="str">
        <f>IFERROR(GETPIVOTDATA("Uitvoeringsdatum",Rekenblad!$A$3,"Uniek patient ID",DataPoli[[#This Row],[Uniek patient ID]],"Diagnosecode",DataPoli[[#This Row],[Diagnosecode]]),"")</f>
        <v/>
      </c>
      <c r="J372" s="27" t="str">
        <f>IF(DataPoli[[#This Row],[Datum bepalend]]="","Nee","Ja")</f>
        <v>Nee</v>
      </c>
      <c r="K372" s="10" t="str">
        <f>IF(DataPoli[[#This Row],[Uitvoeringsdatum]]&gt;DataPoli[[#This Row],[Datum bepalend]],"post","")</f>
        <v/>
      </c>
      <c r="L372" s="27" t="str">
        <f>TEXT(DataPoli[[#This Row],[Uitvoeringsdatum]],"ddd")</f>
        <v>do</v>
      </c>
      <c r="M372" s="27" t="str">
        <f>IFERROR(DataPoli[[#This Row],[Datum bepalend]]-DataPoli[[#This Row],[Uitvoeringsdatum]],"")</f>
        <v/>
      </c>
    </row>
    <row r="373" spans="1:13" x14ac:dyDescent="0.25">
      <c r="A373">
        <v>183</v>
      </c>
      <c r="B373">
        <v>1</v>
      </c>
      <c r="C373">
        <v>1</v>
      </c>
      <c r="D373">
        <v>190060</v>
      </c>
      <c r="E373" t="s">
        <v>55</v>
      </c>
      <c r="F373" s="15">
        <v>42488</v>
      </c>
      <c r="G373" t="s">
        <v>34</v>
      </c>
      <c r="H373" s="10">
        <f>VLOOKUP(DataPoli[[#This Row],[Zorgprofielklassecode]],BepalendeZPK[],3,FALSE)</f>
        <v>0</v>
      </c>
      <c r="I373" s="19" t="str">
        <f>IFERROR(GETPIVOTDATA("Uitvoeringsdatum",Rekenblad!$A$3,"Uniek patient ID",DataPoli[[#This Row],[Uniek patient ID]],"Diagnosecode",DataPoli[[#This Row],[Diagnosecode]]),"")</f>
        <v/>
      </c>
      <c r="J373" s="27" t="str">
        <f>IF(DataPoli[[#This Row],[Datum bepalend]]="","Nee","Ja")</f>
        <v>Nee</v>
      </c>
      <c r="K373" s="10" t="str">
        <f>IF(DataPoli[[#This Row],[Uitvoeringsdatum]]&gt;DataPoli[[#This Row],[Datum bepalend]],"post","")</f>
        <v/>
      </c>
      <c r="L373" s="27" t="str">
        <f>TEXT(DataPoli[[#This Row],[Uitvoeringsdatum]],"ddd")</f>
        <v>do</v>
      </c>
      <c r="M373" s="27" t="str">
        <f>IFERROR(DataPoli[[#This Row],[Datum bepalend]]-DataPoli[[#This Row],[Uitvoeringsdatum]],"")</f>
        <v/>
      </c>
    </row>
    <row r="374" spans="1:13" x14ac:dyDescent="0.25">
      <c r="A374">
        <v>183</v>
      </c>
      <c r="B374">
        <v>1</v>
      </c>
      <c r="C374">
        <v>1</v>
      </c>
      <c r="D374">
        <v>190013</v>
      </c>
      <c r="E374" t="s">
        <v>56</v>
      </c>
      <c r="F374" s="15">
        <v>42530</v>
      </c>
      <c r="G374" t="s">
        <v>36</v>
      </c>
      <c r="H374" s="10">
        <f>VLOOKUP(DataPoli[[#This Row],[Zorgprofielklassecode]],BepalendeZPK[],3,FALSE)</f>
        <v>0</v>
      </c>
      <c r="I374" s="19" t="str">
        <f>IFERROR(GETPIVOTDATA("Uitvoeringsdatum",Rekenblad!$A$3,"Uniek patient ID",DataPoli[[#This Row],[Uniek patient ID]],"Diagnosecode",DataPoli[[#This Row],[Diagnosecode]]),"")</f>
        <v/>
      </c>
      <c r="J374" s="27" t="str">
        <f>IF(DataPoli[[#This Row],[Datum bepalend]]="","Nee","Ja")</f>
        <v>Nee</v>
      </c>
      <c r="K374" s="10" t="str">
        <f>IF(DataPoli[[#This Row],[Uitvoeringsdatum]]&gt;DataPoli[[#This Row],[Datum bepalend]],"post","")</f>
        <v/>
      </c>
      <c r="L374" s="27" t="str">
        <f>TEXT(DataPoli[[#This Row],[Uitvoeringsdatum]],"ddd")</f>
        <v>do</v>
      </c>
      <c r="M374" s="27" t="str">
        <f>IFERROR(DataPoli[[#This Row],[Datum bepalend]]-DataPoli[[#This Row],[Uitvoeringsdatum]],"")</f>
        <v/>
      </c>
    </row>
    <row r="375" spans="1:13" x14ac:dyDescent="0.25">
      <c r="A375">
        <v>184</v>
      </c>
      <c r="B375">
        <v>1</v>
      </c>
      <c r="C375">
        <v>1</v>
      </c>
      <c r="D375">
        <v>190013</v>
      </c>
      <c r="E375" t="s">
        <v>56</v>
      </c>
      <c r="F375" s="15">
        <v>42422</v>
      </c>
      <c r="G375" t="s">
        <v>49</v>
      </c>
      <c r="H375" s="10">
        <f>VLOOKUP(DataPoli[[#This Row],[Zorgprofielklassecode]],BepalendeZPK[],3,FALSE)</f>
        <v>0</v>
      </c>
      <c r="I375" s="19" t="str">
        <f>IFERROR(GETPIVOTDATA("Uitvoeringsdatum",Rekenblad!$A$3,"Uniek patient ID",DataPoli[[#This Row],[Uniek patient ID]],"Diagnosecode",DataPoli[[#This Row],[Diagnosecode]]),"")</f>
        <v/>
      </c>
      <c r="J375" s="27" t="str">
        <f>IF(DataPoli[[#This Row],[Datum bepalend]]="","Nee","Ja")</f>
        <v>Nee</v>
      </c>
      <c r="K375" s="10" t="str">
        <f>IF(DataPoli[[#This Row],[Uitvoeringsdatum]]&gt;DataPoli[[#This Row],[Datum bepalend]],"post","")</f>
        <v/>
      </c>
      <c r="L375" s="27" t="str">
        <f>TEXT(DataPoli[[#This Row],[Uitvoeringsdatum]],"ddd")</f>
        <v>ma</v>
      </c>
      <c r="M375" s="27" t="str">
        <f>IFERROR(DataPoli[[#This Row],[Datum bepalend]]-DataPoli[[#This Row],[Uitvoeringsdatum]],"")</f>
        <v/>
      </c>
    </row>
    <row r="376" spans="1:13" x14ac:dyDescent="0.25">
      <c r="A376">
        <v>185</v>
      </c>
      <c r="B376">
        <v>1</v>
      </c>
      <c r="C376">
        <v>5</v>
      </c>
      <c r="D376">
        <v>30000</v>
      </c>
      <c r="E376" t="s">
        <v>54</v>
      </c>
      <c r="F376" s="15">
        <v>42730</v>
      </c>
      <c r="G376" t="s">
        <v>45</v>
      </c>
      <c r="H376" s="10">
        <f>VLOOKUP(DataPoli[[#This Row],[Zorgprofielklassecode]],BepalendeZPK[],3,FALSE)</f>
        <v>1</v>
      </c>
      <c r="I376" s="19">
        <f>IFERROR(GETPIVOTDATA("Uitvoeringsdatum",Rekenblad!$A$3,"Uniek patient ID",DataPoli[[#This Row],[Uniek patient ID]],"Diagnosecode",DataPoli[[#This Row],[Diagnosecode]]),"")</f>
        <v>42730</v>
      </c>
      <c r="J376" s="27" t="str">
        <f>IF(DataPoli[[#This Row],[Datum bepalend]]="","Nee","Ja")</f>
        <v>Ja</v>
      </c>
      <c r="K376" s="10" t="str">
        <f>IF(DataPoli[[#This Row],[Uitvoeringsdatum]]&gt;DataPoli[[#This Row],[Datum bepalend]],"post","")</f>
        <v/>
      </c>
      <c r="L376" s="27" t="str">
        <f>TEXT(DataPoli[[#This Row],[Uitvoeringsdatum]],"ddd")</f>
        <v>ma</v>
      </c>
      <c r="M376" s="27">
        <f>IFERROR(DataPoli[[#This Row],[Datum bepalend]]-DataPoli[[#This Row],[Uitvoeringsdatum]],"")</f>
        <v>0</v>
      </c>
    </row>
    <row r="377" spans="1:13" x14ac:dyDescent="0.25">
      <c r="A377">
        <v>186</v>
      </c>
      <c r="B377">
        <v>1</v>
      </c>
      <c r="C377">
        <v>5</v>
      </c>
      <c r="D377">
        <v>30000</v>
      </c>
      <c r="E377" t="s">
        <v>54</v>
      </c>
      <c r="F377" s="15">
        <v>42542</v>
      </c>
      <c r="G377" t="s">
        <v>38</v>
      </c>
      <c r="H377" s="10">
        <f>VLOOKUP(DataPoli[[#This Row],[Zorgprofielklassecode]],BepalendeZPK[],3,FALSE)</f>
        <v>1</v>
      </c>
      <c r="I377" s="19">
        <f>IFERROR(GETPIVOTDATA("Uitvoeringsdatum",Rekenblad!$A$3,"Uniek patient ID",DataPoli[[#This Row],[Uniek patient ID]],"Diagnosecode",DataPoli[[#This Row],[Diagnosecode]]),"")</f>
        <v>42542</v>
      </c>
      <c r="J377" s="27" t="str">
        <f>IF(DataPoli[[#This Row],[Datum bepalend]]="","Nee","Ja")</f>
        <v>Ja</v>
      </c>
      <c r="K377" s="10" t="str">
        <f>IF(DataPoli[[#This Row],[Uitvoeringsdatum]]&gt;DataPoli[[#This Row],[Datum bepalend]],"post","")</f>
        <v/>
      </c>
      <c r="L377" s="27" t="str">
        <f>TEXT(DataPoli[[#This Row],[Uitvoeringsdatum]],"ddd")</f>
        <v>di</v>
      </c>
      <c r="M377" s="27">
        <f>IFERROR(DataPoli[[#This Row],[Datum bepalend]]-DataPoli[[#This Row],[Uitvoeringsdatum]],"")</f>
        <v>0</v>
      </c>
    </row>
    <row r="378" spans="1:13" x14ac:dyDescent="0.25">
      <c r="A378">
        <v>187</v>
      </c>
      <c r="B378">
        <v>1</v>
      </c>
      <c r="C378">
        <v>1</v>
      </c>
      <c r="D378">
        <v>190013</v>
      </c>
      <c r="E378" t="s">
        <v>56</v>
      </c>
      <c r="F378" s="15">
        <v>42723</v>
      </c>
      <c r="G378" t="s">
        <v>45</v>
      </c>
      <c r="H378" s="10">
        <f>VLOOKUP(DataPoli[[#This Row],[Zorgprofielklassecode]],BepalendeZPK[],3,FALSE)</f>
        <v>0</v>
      </c>
      <c r="I378" s="19" t="str">
        <f>IFERROR(GETPIVOTDATA("Uitvoeringsdatum",Rekenblad!$A$3,"Uniek patient ID",DataPoli[[#This Row],[Uniek patient ID]],"Diagnosecode",DataPoli[[#This Row],[Diagnosecode]]),"")</f>
        <v/>
      </c>
      <c r="J378" s="27" t="str">
        <f>IF(DataPoli[[#This Row],[Datum bepalend]]="","Nee","Ja")</f>
        <v>Nee</v>
      </c>
      <c r="K378" s="10" t="str">
        <f>IF(DataPoli[[#This Row],[Uitvoeringsdatum]]&gt;DataPoli[[#This Row],[Datum bepalend]],"post","")</f>
        <v/>
      </c>
      <c r="L378" s="27" t="str">
        <f>TEXT(DataPoli[[#This Row],[Uitvoeringsdatum]],"ddd")</f>
        <v>ma</v>
      </c>
      <c r="M378" s="27" t="str">
        <f>IFERROR(DataPoli[[#This Row],[Datum bepalend]]-DataPoli[[#This Row],[Uitvoeringsdatum]],"")</f>
        <v/>
      </c>
    </row>
    <row r="379" spans="1:13" x14ac:dyDescent="0.25">
      <c r="A379">
        <v>188</v>
      </c>
      <c r="B379">
        <v>1</v>
      </c>
      <c r="C379">
        <v>1</v>
      </c>
      <c r="D379">
        <v>190060</v>
      </c>
      <c r="E379" t="s">
        <v>55</v>
      </c>
      <c r="F379" s="15">
        <v>42649</v>
      </c>
      <c r="G379" t="s">
        <v>41</v>
      </c>
      <c r="H379" s="10">
        <f>VLOOKUP(DataPoli[[#This Row],[Zorgprofielklassecode]],BepalendeZPK[],3,FALSE)</f>
        <v>0</v>
      </c>
      <c r="I379" s="19" t="str">
        <f>IFERROR(GETPIVOTDATA("Uitvoeringsdatum",Rekenblad!$A$3,"Uniek patient ID",DataPoli[[#This Row],[Uniek patient ID]],"Diagnosecode",DataPoli[[#This Row],[Diagnosecode]]),"")</f>
        <v/>
      </c>
      <c r="J379" s="27" t="str">
        <f>IF(DataPoli[[#This Row],[Datum bepalend]]="","Nee","Ja")</f>
        <v>Nee</v>
      </c>
      <c r="K379" s="10" t="str">
        <f>IF(DataPoli[[#This Row],[Uitvoeringsdatum]]&gt;DataPoli[[#This Row],[Datum bepalend]],"post","")</f>
        <v/>
      </c>
      <c r="L379" s="27" t="str">
        <f>TEXT(DataPoli[[#This Row],[Uitvoeringsdatum]],"ddd")</f>
        <v>do</v>
      </c>
      <c r="M379" s="27" t="str">
        <f>IFERROR(DataPoli[[#This Row],[Datum bepalend]]-DataPoli[[#This Row],[Uitvoeringsdatum]],"")</f>
        <v/>
      </c>
    </row>
    <row r="380" spans="1:13" x14ac:dyDescent="0.25">
      <c r="A380">
        <v>188</v>
      </c>
      <c r="B380">
        <v>1</v>
      </c>
      <c r="C380">
        <v>1</v>
      </c>
      <c r="D380">
        <v>190013</v>
      </c>
      <c r="E380" t="s">
        <v>56</v>
      </c>
      <c r="F380" s="15">
        <v>42678</v>
      </c>
      <c r="G380" t="s">
        <v>36</v>
      </c>
      <c r="H380" s="10">
        <f>VLOOKUP(DataPoli[[#This Row],[Zorgprofielklassecode]],BepalendeZPK[],3,FALSE)</f>
        <v>0</v>
      </c>
      <c r="I380" s="19" t="str">
        <f>IFERROR(GETPIVOTDATA("Uitvoeringsdatum",Rekenblad!$A$3,"Uniek patient ID",DataPoli[[#This Row],[Uniek patient ID]],"Diagnosecode",DataPoli[[#This Row],[Diagnosecode]]),"")</f>
        <v/>
      </c>
      <c r="J380" s="27" t="str">
        <f>IF(DataPoli[[#This Row],[Datum bepalend]]="","Nee","Ja")</f>
        <v>Nee</v>
      </c>
      <c r="K380" s="10" t="str">
        <f>IF(DataPoli[[#This Row],[Uitvoeringsdatum]]&gt;DataPoli[[#This Row],[Datum bepalend]],"post","")</f>
        <v/>
      </c>
      <c r="L380" s="27" t="str">
        <f>TEXT(DataPoli[[#This Row],[Uitvoeringsdatum]],"ddd")</f>
        <v>vr</v>
      </c>
      <c r="M380" s="27" t="str">
        <f>IFERROR(DataPoli[[#This Row],[Datum bepalend]]-DataPoli[[#This Row],[Uitvoeringsdatum]],"")</f>
        <v/>
      </c>
    </row>
    <row r="381" spans="1:13" x14ac:dyDescent="0.25">
      <c r="A381">
        <v>189</v>
      </c>
      <c r="B381">
        <v>1</v>
      </c>
      <c r="C381">
        <v>1</v>
      </c>
      <c r="D381">
        <v>190060</v>
      </c>
      <c r="E381" t="s">
        <v>55</v>
      </c>
      <c r="F381" s="15">
        <v>42592</v>
      </c>
      <c r="G381" t="s">
        <v>38</v>
      </c>
      <c r="H381" s="10">
        <f>VLOOKUP(DataPoli[[#This Row],[Zorgprofielklassecode]],BepalendeZPK[],3,FALSE)</f>
        <v>0</v>
      </c>
      <c r="I381" s="19">
        <f>IFERROR(GETPIVOTDATA("Uitvoeringsdatum",Rekenblad!$A$3,"Uniek patient ID",DataPoli[[#This Row],[Uniek patient ID]],"Diagnosecode",DataPoli[[#This Row],[Diagnosecode]]),"")</f>
        <v>42621</v>
      </c>
      <c r="J381" s="27" t="str">
        <f>IF(DataPoli[[#This Row],[Datum bepalend]]="","Nee","Ja")</f>
        <v>Ja</v>
      </c>
      <c r="K381" s="10" t="str">
        <f>IF(DataPoli[[#This Row],[Uitvoeringsdatum]]&gt;DataPoli[[#This Row],[Datum bepalend]],"post","")</f>
        <v/>
      </c>
      <c r="L381" s="27" t="str">
        <f>TEXT(DataPoli[[#This Row],[Uitvoeringsdatum]],"ddd")</f>
        <v>wo</v>
      </c>
      <c r="M381" s="27">
        <f>IFERROR(DataPoli[[#This Row],[Datum bepalend]]-DataPoli[[#This Row],[Uitvoeringsdatum]],"")</f>
        <v>29</v>
      </c>
    </row>
    <row r="382" spans="1:13" x14ac:dyDescent="0.25">
      <c r="A382">
        <v>189</v>
      </c>
      <c r="B382">
        <v>1</v>
      </c>
      <c r="C382">
        <v>5</v>
      </c>
      <c r="D382">
        <v>30000</v>
      </c>
      <c r="E382" t="s">
        <v>54</v>
      </c>
      <c r="F382" s="15">
        <v>42621</v>
      </c>
      <c r="G382" t="s">
        <v>38</v>
      </c>
      <c r="H382" s="10">
        <f>VLOOKUP(DataPoli[[#This Row],[Zorgprofielklassecode]],BepalendeZPK[],3,FALSE)</f>
        <v>1</v>
      </c>
      <c r="I382" s="19">
        <f>IFERROR(GETPIVOTDATA("Uitvoeringsdatum",Rekenblad!$A$3,"Uniek patient ID",DataPoli[[#This Row],[Uniek patient ID]],"Diagnosecode",DataPoli[[#This Row],[Diagnosecode]]),"")</f>
        <v>42621</v>
      </c>
      <c r="J382" s="27" t="str">
        <f>IF(DataPoli[[#This Row],[Datum bepalend]]="","Nee","Ja")</f>
        <v>Ja</v>
      </c>
      <c r="K382" s="10" t="str">
        <f>IF(DataPoli[[#This Row],[Uitvoeringsdatum]]&gt;DataPoli[[#This Row],[Datum bepalend]],"post","")</f>
        <v/>
      </c>
      <c r="L382" s="27" t="str">
        <f>TEXT(DataPoli[[#This Row],[Uitvoeringsdatum]],"ddd")</f>
        <v>do</v>
      </c>
      <c r="M382" s="27">
        <f>IFERROR(DataPoli[[#This Row],[Datum bepalend]]-DataPoli[[#This Row],[Uitvoeringsdatum]],"")</f>
        <v>0</v>
      </c>
    </row>
    <row r="383" spans="1:13" x14ac:dyDescent="0.25">
      <c r="A383">
        <v>189</v>
      </c>
      <c r="B383">
        <v>1</v>
      </c>
      <c r="C383">
        <v>1</v>
      </c>
      <c r="D383">
        <v>190013</v>
      </c>
      <c r="E383" t="s">
        <v>56</v>
      </c>
      <c r="F383" s="15">
        <v>42633</v>
      </c>
      <c r="G383" t="s">
        <v>38</v>
      </c>
      <c r="H383" s="10">
        <f>VLOOKUP(DataPoli[[#This Row],[Zorgprofielklassecode]],BepalendeZPK[],3,FALSE)</f>
        <v>0</v>
      </c>
      <c r="I383" s="19">
        <f>IFERROR(GETPIVOTDATA("Uitvoeringsdatum",Rekenblad!$A$3,"Uniek patient ID",DataPoli[[#This Row],[Uniek patient ID]],"Diagnosecode",DataPoli[[#This Row],[Diagnosecode]]),"")</f>
        <v>42621</v>
      </c>
      <c r="J383" s="27" t="str">
        <f>IF(DataPoli[[#This Row],[Datum bepalend]]="","Nee","Ja")</f>
        <v>Ja</v>
      </c>
      <c r="K383" s="10" t="str">
        <f>IF(DataPoli[[#This Row],[Uitvoeringsdatum]]&gt;DataPoli[[#This Row],[Datum bepalend]],"post","")</f>
        <v>post</v>
      </c>
      <c r="L383" s="27" t="str">
        <f>TEXT(DataPoli[[#This Row],[Uitvoeringsdatum]],"ddd")</f>
        <v>di</v>
      </c>
      <c r="M383" s="27">
        <f>IFERROR(DataPoli[[#This Row],[Datum bepalend]]-DataPoli[[#This Row],[Uitvoeringsdatum]],"")</f>
        <v>-12</v>
      </c>
    </row>
    <row r="384" spans="1:13" x14ac:dyDescent="0.25">
      <c r="A384">
        <v>191</v>
      </c>
      <c r="B384">
        <v>1</v>
      </c>
      <c r="C384">
        <v>1</v>
      </c>
      <c r="D384">
        <v>190013</v>
      </c>
      <c r="E384" t="s">
        <v>56</v>
      </c>
      <c r="F384" s="15">
        <v>42402</v>
      </c>
      <c r="G384" t="s">
        <v>35</v>
      </c>
      <c r="H384" s="10">
        <f>VLOOKUP(DataPoli[[#This Row],[Zorgprofielklassecode]],BepalendeZPK[],3,FALSE)</f>
        <v>0</v>
      </c>
      <c r="I384" s="19" t="str">
        <f>IFERROR(GETPIVOTDATA("Uitvoeringsdatum",Rekenblad!$A$3,"Uniek patient ID",DataPoli[[#This Row],[Uniek patient ID]],"Diagnosecode",DataPoli[[#This Row],[Diagnosecode]]),"")</f>
        <v/>
      </c>
      <c r="J384" s="27" t="str">
        <f>IF(DataPoli[[#This Row],[Datum bepalend]]="","Nee","Ja")</f>
        <v>Nee</v>
      </c>
      <c r="K384" s="10" t="str">
        <f>IF(DataPoli[[#This Row],[Uitvoeringsdatum]]&gt;DataPoli[[#This Row],[Datum bepalend]],"post","")</f>
        <v/>
      </c>
      <c r="L384" s="27" t="str">
        <f>TEXT(DataPoli[[#This Row],[Uitvoeringsdatum]],"ddd")</f>
        <v>di</v>
      </c>
      <c r="M384" s="27" t="str">
        <f>IFERROR(DataPoli[[#This Row],[Datum bepalend]]-DataPoli[[#This Row],[Uitvoeringsdatum]],"")</f>
        <v/>
      </c>
    </row>
    <row r="385" spans="1:13" x14ac:dyDescent="0.25">
      <c r="A385">
        <v>191</v>
      </c>
      <c r="B385">
        <v>1</v>
      </c>
      <c r="C385">
        <v>1</v>
      </c>
      <c r="D385">
        <v>190013</v>
      </c>
      <c r="E385" t="s">
        <v>56</v>
      </c>
      <c r="F385" s="15">
        <v>42570</v>
      </c>
      <c r="G385" t="s">
        <v>35</v>
      </c>
      <c r="H385" s="10">
        <f>VLOOKUP(DataPoli[[#This Row],[Zorgprofielklassecode]],BepalendeZPK[],3,FALSE)</f>
        <v>0</v>
      </c>
      <c r="I385" s="19" t="str">
        <f>IFERROR(GETPIVOTDATA("Uitvoeringsdatum",Rekenblad!$A$3,"Uniek patient ID",DataPoli[[#This Row],[Uniek patient ID]],"Diagnosecode",DataPoli[[#This Row],[Diagnosecode]]),"")</f>
        <v/>
      </c>
      <c r="J385" s="27" t="str">
        <f>IF(DataPoli[[#This Row],[Datum bepalend]]="","Nee","Ja")</f>
        <v>Nee</v>
      </c>
      <c r="K385" s="10" t="str">
        <f>IF(DataPoli[[#This Row],[Uitvoeringsdatum]]&gt;DataPoli[[#This Row],[Datum bepalend]],"post","")</f>
        <v/>
      </c>
      <c r="L385" s="27" t="str">
        <f>TEXT(DataPoli[[#This Row],[Uitvoeringsdatum]],"ddd")</f>
        <v>di</v>
      </c>
      <c r="M385" s="27" t="str">
        <f>IFERROR(DataPoli[[#This Row],[Datum bepalend]]-DataPoli[[#This Row],[Uitvoeringsdatum]],"")</f>
        <v/>
      </c>
    </row>
    <row r="386" spans="1:13" x14ac:dyDescent="0.25">
      <c r="A386">
        <v>192</v>
      </c>
      <c r="B386">
        <v>1</v>
      </c>
      <c r="C386">
        <v>1</v>
      </c>
      <c r="D386">
        <v>190013</v>
      </c>
      <c r="E386" t="s">
        <v>56</v>
      </c>
      <c r="F386" s="15">
        <v>42418</v>
      </c>
      <c r="G386" t="s">
        <v>49</v>
      </c>
      <c r="H386" s="10">
        <f>VLOOKUP(DataPoli[[#This Row],[Zorgprofielklassecode]],BepalendeZPK[],3,FALSE)</f>
        <v>0</v>
      </c>
      <c r="I386" s="19">
        <f>IFERROR(GETPIVOTDATA("Uitvoeringsdatum",Rekenblad!$A$3,"Uniek patient ID",DataPoli[[#This Row],[Uniek patient ID]],"Diagnosecode",DataPoli[[#This Row],[Diagnosecode]]),"")</f>
        <v>42536</v>
      </c>
      <c r="J386" s="27" t="str">
        <f>IF(DataPoli[[#This Row],[Datum bepalend]]="","Nee","Ja")</f>
        <v>Ja</v>
      </c>
      <c r="K386" s="10" t="str">
        <f>IF(DataPoli[[#This Row],[Uitvoeringsdatum]]&gt;DataPoli[[#This Row],[Datum bepalend]],"post","")</f>
        <v/>
      </c>
      <c r="L386" s="27" t="str">
        <f>TEXT(DataPoli[[#This Row],[Uitvoeringsdatum]],"ddd")</f>
        <v>do</v>
      </c>
      <c r="M386" s="27">
        <f>IFERROR(DataPoli[[#This Row],[Datum bepalend]]-DataPoli[[#This Row],[Uitvoeringsdatum]],"")</f>
        <v>118</v>
      </c>
    </row>
    <row r="387" spans="1:13" x14ac:dyDescent="0.25">
      <c r="A387">
        <v>192</v>
      </c>
      <c r="B387">
        <v>1</v>
      </c>
      <c r="C387">
        <v>1</v>
      </c>
      <c r="D387">
        <v>190013</v>
      </c>
      <c r="E387" t="s">
        <v>56</v>
      </c>
      <c r="F387" s="15">
        <v>42422</v>
      </c>
      <c r="G387" t="s">
        <v>49</v>
      </c>
      <c r="H387" s="10">
        <f>VLOOKUP(DataPoli[[#This Row],[Zorgprofielklassecode]],BepalendeZPK[],3,FALSE)</f>
        <v>0</v>
      </c>
      <c r="I387" s="19">
        <f>IFERROR(GETPIVOTDATA("Uitvoeringsdatum",Rekenblad!$A$3,"Uniek patient ID",DataPoli[[#This Row],[Uniek patient ID]],"Diagnosecode",DataPoli[[#This Row],[Diagnosecode]]),"")</f>
        <v>42536</v>
      </c>
      <c r="J387" s="27" t="str">
        <f>IF(DataPoli[[#This Row],[Datum bepalend]]="","Nee","Ja")</f>
        <v>Ja</v>
      </c>
      <c r="K387" s="10" t="str">
        <f>IF(DataPoli[[#This Row],[Uitvoeringsdatum]]&gt;DataPoli[[#This Row],[Datum bepalend]],"post","")</f>
        <v/>
      </c>
      <c r="L387" s="27" t="str">
        <f>TEXT(DataPoli[[#This Row],[Uitvoeringsdatum]],"ddd")</f>
        <v>ma</v>
      </c>
      <c r="M387" s="27">
        <f>IFERROR(DataPoli[[#This Row],[Datum bepalend]]-DataPoli[[#This Row],[Uitvoeringsdatum]],"")</f>
        <v>114</v>
      </c>
    </row>
    <row r="388" spans="1:13" x14ac:dyDescent="0.25">
      <c r="A388">
        <v>192</v>
      </c>
      <c r="B388">
        <v>1</v>
      </c>
      <c r="C388">
        <v>1</v>
      </c>
      <c r="D388">
        <v>190013</v>
      </c>
      <c r="E388" t="s">
        <v>56</v>
      </c>
      <c r="F388" s="15">
        <v>42429</v>
      </c>
      <c r="G388" t="s">
        <v>49</v>
      </c>
      <c r="H388" s="10">
        <f>VLOOKUP(DataPoli[[#This Row],[Zorgprofielklassecode]],BepalendeZPK[],3,FALSE)</f>
        <v>0</v>
      </c>
      <c r="I388" s="19">
        <f>IFERROR(GETPIVOTDATA("Uitvoeringsdatum",Rekenblad!$A$3,"Uniek patient ID",DataPoli[[#This Row],[Uniek patient ID]],"Diagnosecode",DataPoli[[#This Row],[Diagnosecode]]),"")</f>
        <v>42536</v>
      </c>
      <c r="J388" s="27" t="str">
        <f>IF(DataPoli[[#This Row],[Datum bepalend]]="","Nee","Ja")</f>
        <v>Ja</v>
      </c>
      <c r="K388" s="10" t="str">
        <f>IF(DataPoli[[#This Row],[Uitvoeringsdatum]]&gt;DataPoli[[#This Row],[Datum bepalend]],"post","")</f>
        <v/>
      </c>
      <c r="L388" s="27" t="str">
        <f>TEXT(DataPoli[[#This Row],[Uitvoeringsdatum]],"ddd")</f>
        <v>ma</v>
      </c>
      <c r="M388" s="27">
        <f>IFERROR(DataPoli[[#This Row],[Datum bepalend]]-DataPoli[[#This Row],[Uitvoeringsdatum]],"")</f>
        <v>107</v>
      </c>
    </row>
    <row r="389" spans="1:13" x14ac:dyDescent="0.25">
      <c r="A389">
        <v>192</v>
      </c>
      <c r="B389">
        <v>1</v>
      </c>
      <c r="C389">
        <v>1</v>
      </c>
      <c r="D389">
        <v>190013</v>
      </c>
      <c r="E389" t="s">
        <v>56</v>
      </c>
      <c r="F389" s="15">
        <v>42438</v>
      </c>
      <c r="G389" t="s">
        <v>36</v>
      </c>
      <c r="H389" s="10">
        <f>VLOOKUP(DataPoli[[#This Row],[Zorgprofielklassecode]],BepalendeZPK[],3,FALSE)</f>
        <v>0</v>
      </c>
      <c r="I389" s="19">
        <f>IFERROR(GETPIVOTDATA("Uitvoeringsdatum",Rekenblad!$A$3,"Uniek patient ID",DataPoli[[#This Row],[Uniek patient ID]],"Diagnosecode",DataPoli[[#This Row],[Diagnosecode]]),"")</f>
        <v>42536</v>
      </c>
      <c r="J389" s="27" t="str">
        <f>IF(DataPoli[[#This Row],[Datum bepalend]]="","Nee","Ja")</f>
        <v>Ja</v>
      </c>
      <c r="K389" s="10" t="str">
        <f>IF(DataPoli[[#This Row],[Uitvoeringsdatum]]&gt;DataPoli[[#This Row],[Datum bepalend]],"post","")</f>
        <v/>
      </c>
      <c r="L389" s="27" t="str">
        <f>TEXT(DataPoli[[#This Row],[Uitvoeringsdatum]],"ddd")</f>
        <v>wo</v>
      </c>
      <c r="M389" s="27">
        <f>IFERROR(DataPoli[[#This Row],[Datum bepalend]]-DataPoli[[#This Row],[Uitvoeringsdatum]],"")</f>
        <v>98</v>
      </c>
    </row>
    <row r="390" spans="1:13" x14ac:dyDescent="0.25">
      <c r="A390">
        <v>192</v>
      </c>
      <c r="B390">
        <v>1</v>
      </c>
      <c r="C390">
        <v>1</v>
      </c>
      <c r="D390">
        <v>190013</v>
      </c>
      <c r="E390" t="s">
        <v>56</v>
      </c>
      <c r="F390" s="15">
        <v>42453</v>
      </c>
      <c r="G390" t="s">
        <v>35</v>
      </c>
      <c r="H390" s="10">
        <f>VLOOKUP(DataPoli[[#This Row],[Zorgprofielklassecode]],BepalendeZPK[],3,FALSE)</f>
        <v>0</v>
      </c>
      <c r="I390" s="19">
        <f>IFERROR(GETPIVOTDATA("Uitvoeringsdatum",Rekenblad!$A$3,"Uniek patient ID",DataPoli[[#This Row],[Uniek patient ID]],"Diagnosecode",DataPoli[[#This Row],[Diagnosecode]]),"")</f>
        <v>42536</v>
      </c>
      <c r="J390" s="27" t="str">
        <f>IF(DataPoli[[#This Row],[Datum bepalend]]="","Nee","Ja")</f>
        <v>Ja</v>
      </c>
      <c r="K390" s="10" t="str">
        <f>IF(DataPoli[[#This Row],[Uitvoeringsdatum]]&gt;DataPoli[[#This Row],[Datum bepalend]],"post","")</f>
        <v/>
      </c>
      <c r="L390" s="27" t="str">
        <f>TEXT(DataPoli[[#This Row],[Uitvoeringsdatum]],"ddd")</f>
        <v>do</v>
      </c>
      <c r="M390" s="27">
        <f>IFERROR(DataPoli[[#This Row],[Datum bepalend]]-DataPoli[[#This Row],[Uitvoeringsdatum]],"")</f>
        <v>83</v>
      </c>
    </row>
    <row r="391" spans="1:13" x14ac:dyDescent="0.25">
      <c r="A391">
        <v>192</v>
      </c>
      <c r="B391">
        <v>1</v>
      </c>
      <c r="C391">
        <v>1</v>
      </c>
      <c r="D391">
        <v>190013</v>
      </c>
      <c r="E391" t="s">
        <v>56</v>
      </c>
      <c r="F391" s="15">
        <v>42486</v>
      </c>
      <c r="G391" t="s">
        <v>38</v>
      </c>
      <c r="H391" s="10">
        <f>VLOOKUP(DataPoli[[#This Row],[Zorgprofielklassecode]],BepalendeZPK[],3,FALSE)</f>
        <v>0</v>
      </c>
      <c r="I391" s="19">
        <f>IFERROR(GETPIVOTDATA("Uitvoeringsdatum",Rekenblad!$A$3,"Uniek patient ID",DataPoli[[#This Row],[Uniek patient ID]],"Diagnosecode",DataPoli[[#This Row],[Diagnosecode]]),"")</f>
        <v>42536</v>
      </c>
      <c r="J391" s="27" t="str">
        <f>IF(DataPoli[[#This Row],[Datum bepalend]]="","Nee","Ja")</f>
        <v>Ja</v>
      </c>
      <c r="K391" s="10" t="str">
        <f>IF(DataPoli[[#This Row],[Uitvoeringsdatum]]&gt;DataPoli[[#This Row],[Datum bepalend]],"post","")</f>
        <v/>
      </c>
      <c r="L391" s="27" t="str">
        <f>TEXT(DataPoli[[#This Row],[Uitvoeringsdatum]],"ddd")</f>
        <v>di</v>
      </c>
      <c r="M391" s="27">
        <f>IFERROR(DataPoli[[#This Row],[Datum bepalend]]-DataPoli[[#This Row],[Uitvoeringsdatum]],"")</f>
        <v>50</v>
      </c>
    </row>
    <row r="392" spans="1:13" x14ac:dyDescent="0.25">
      <c r="A392">
        <v>192</v>
      </c>
      <c r="B392">
        <v>1</v>
      </c>
      <c r="C392">
        <v>1</v>
      </c>
      <c r="D392">
        <v>190013</v>
      </c>
      <c r="E392" t="s">
        <v>56</v>
      </c>
      <c r="F392" s="15">
        <v>42513</v>
      </c>
      <c r="G392" t="s">
        <v>36</v>
      </c>
      <c r="H392" s="10">
        <f>VLOOKUP(DataPoli[[#This Row],[Zorgprofielklassecode]],BepalendeZPK[],3,FALSE)</f>
        <v>0</v>
      </c>
      <c r="I392" s="19">
        <f>IFERROR(GETPIVOTDATA("Uitvoeringsdatum",Rekenblad!$A$3,"Uniek patient ID",DataPoli[[#This Row],[Uniek patient ID]],"Diagnosecode",DataPoli[[#This Row],[Diagnosecode]]),"")</f>
        <v>42536</v>
      </c>
      <c r="J392" s="27" t="str">
        <f>IF(DataPoli[[#This Row],[Datum bepalend]]="","Nee","Ja")</f>
        <v>Ja</v>
      </c>
      <c r="K392" s="10" t="str">
        <f>IF(DataPoli[[#This Row],[Uitvoeringsdatum]]&gt;DataPoli[[#This Row],[Datum bepalend]],"post","")</f>
        <v/>
      </c>
      <c r="L392" s="27" t="str">
        <f>TEXT(DataPoli[[#This Row],[Uitvoeringsdatum]],"ddd")</f>
        <v>ma</v>
      </c>
      <c r="M392" s="27">
        <f>IFERROR(DataPoli[[#This Row],[Datum bepalend]]-DataPoli[[#This Row],[Uitvoeringsdatum]],"")</f>
        <v>23</v>
      </c>
    </row>
    <row r="393" spans="1:13" x14ac:dyDescent="0.25">
      <c r="A393">
        <v>192</v>
      </c>
      <c r="B393">
        <v>1</v>
      </c>
      <c r="C393">
        <v>5</v>
      </c>
      <c r="D393">
        <v>30000</v>
      </c>
      <c r="E393" t="s">
        <v>54</v>
      </c>
      <c r="F393" s="15">
        <v>42536</v>
      </c>
      <c r="G393" t="s">
        <v>37</v>
      </c>
      <c r="H393" s="10">
        <f>VLOOKUP(DataPoli[[#This Row],[Zorgprofielklassecode]],BepalendeZPK[],3,FALSE)</f>
        <v>1</v>
      </c>
      <c r="I393" s="19">
        <f>IFERROR(GETPIVOTDATA("Uitvoeringsdatum",Rekenblad!$A$3,"Uniek patient ID",DataPoli[[#This Row],[Uniek patient ID]],"Diagnosecode",DataPoli[[#This Row],[Diagnosecode]]),"")</f>
        <v>42536</v>
      </c>
      <c r="J393" s="27" t="str">
        <f>IF(DataPoli[[#This Row],[Datum bepalend]]="","Nee","Ja")</f>
        <v>Ja</v>
      </c>
      <c r="K393" s="10" t="str">
        <f>IF(DataPoli[[#This Row],[Uitvoeringsdatum]]&gt;DataPoli[[#This Row],[Datum bepalend]],"post","")</f>
        <v/>
      </c>
      <c r="L393" s="27" t="str">
        <f>TEXT(DataPoli[[#This Row],[Uitvoeringsdatum]],"ddd")</f>
        <v>wo</v>
      </c>
      <c r="M393" s="27">
        <f>IFERROR(DataPoli[[#This Row],[Datum bepalend]]-DataPoli[[#This Row],[Uitvoeringsdatum]],"")</f>
        <v>0</v>
      </c>
    </row>
    <row r="394" spans="1:13" x14ac:dyDescent="0.25">
      <c r="A394">
        <v>192</v>
      </c>
      <c r="B394">
        <v>1</v>
      </c>
      <c r="C394">
        <v>1</v>
      </c>
      <c r="D394">
        <v>190013</v>
      </c>
      <c r="E394" t="s">
        <v>56</v>
      </c>
      <c r="F394" s="15">
        <v>42541</v>
      </c>
      <c r="G394" t="s">
        <v>48</v>
      </c>
      <c r="H394" s="10">
        <f>VLOOKUP(DataPoli[[#This Row],[Zorgprofielklassecode]],BepalendeZPK[],3,FALSE)</f>
        <v>0</v>
      </c>
      <c r="I394" s="19">
        <f>IFERROR(GETPIVOTDATA("Uitvoeringsdatum",Rekenblad!$A$3,"Uniek patient ID",DataPoli[[#This Row],[Uniek patient ID]],"Diagnosecode",DataPoli[[#This Row],[Diagnosecode]]),"")</f>
        <v>42536</v>
      </c>
      <c r="J394" s="27" t="str">
        <f>IF(DataPoli[[#This Row],[Datum bepalend]]="","Nee","Ja")</f>
        <v>Ja</v>
      </c>
      <c r="K394" s="10" t="str">
        <f>IF(DataPoli[[#This Row],[Uitvoeringsdatum]]&gt;DataPoli[[#This Row],[Datum bepalend]],"post","")</f>
        <v>post</v>
      </c>
      <c r="L394" s="27" t="str">
        <f>TEXT(DataPoli[[#This Row],[Uitvoeringsdatum]],"ddd")</f>
        <v>ma</v>
      </c>
      <c r="M394" s="27">
        <f>IFERROR(DataPoli[[#This Row],[Datum bepalend]]-DataPoli[[#This Row],[Uitvoeringsdatum]],"")</f>
        <v>-5</v>
      </c>
    </row>
    <row r="395" spans="1:13" x14ac:dyDescent="0.25">
      <c r="A395">
        <v>192</v>
      </c>
      <c r="B395">
        <v>1</v>
      </c>
      <c r="C395">
        <v>1</v>
      </c>
      <c r="D395">
        <v>190013</v>
      </c>
      <c r="E395" t="s">
        <v>56</v>
      </c>
      <c r="F395" s="15">
        <v>42579</v>
      </c>
      <c r="G395" t="s">
        <v>37</v>
      </c>
      <c r="H395" s="10">
        <f>VLOOKUP(DataPoli[[#This Row],[Zorgprofielklassecode]],BepalendeZPK[],3,FALSE)</f>
        <v>0</v>
      </c>
      <c r="I395" s="19">
        <f>IFERROR(GETPIVOTDATA("Uitvoeringsdatum",Rekenblad!$A$3,"Uniek patient ID",DataPoli[[#This Row],[Uniek patient ID]],"Diagnosecode",DataPoli[[#This Row],[Diagnosecode]]),"")</f>
        <v>42536</v>
      </c>
      <c r="J395" s="27" t="str">
        <f>IF(DataPoli[[#This Row],[Datum bepalend]]="","Nee","Ja")</f>
        <v>Ja</v>
      </c>
      <c r="K395" s="10" t="str">
        <f>IF(DataPoli[[#This Row],[Uitvoeringsdatum]]&gt;DataPoli[[#This Row],[Datum bepalend]],"post","")</f>
        <v>post</v>
      </c>
      <c r="L395" s="27" t="str">
        <f>TEXT(DataPoli[[#This Row],[Uitvoeringsdatum]],"ddd")</f>
        <v>do</v>
      </c>
      <c r="M395" s="27">
        <f>IFERROR(DataPoli[[#This Row],[Datum bepalend]]-DataPoli[[#This Row],[Uitvoeringsdatum]],"")</f>
        <v>-43</v>
      </c>
    </row>
    <row r="396" spans="1:13" x14ac:dyDescent="0.25">
      <c r="A396">
        <v>192</v>
      </c>
      <c r="B396">
        <v>1</v>
      </c>
      <c r="C396">
        <v>1</v>
      </c>
      <c r="D396">
        <v>190013</v>
      </c>
      <c r="E396" t="s">
        <v>56</v>
      </c>
      <c r="F396" s="15">
        <v>42600</v>
      </c>
      <c r="G396" t="s">
        <v>39</v>
      </c>
      <c r="H396" s="10">
        <f>VLOOKUP(DataPoli[[#This Row],[Zorgprofielklassecode]],BepalendeZPK[],3,FALSE)</f>
        <v>0</v>
      </c>
      <c r="I396" s="19">
        <f>IFERROR(GETPIVOTDATA("Uitvoeringsdatum",Rekenblad!$A$3,"Uniek patient ID",DataPoli[[#This Row],[Uniek patient ID]],"Diagnosecode",DataPoli[[#This Row],[Diagnosecode]]),"")</f>
        <v>42536</v>
      </c>
      <c r="J396" s="27" t="str">
        <f>IF(DataPoli[[#This Row],[Datum bepalend]]="","Nee","Ja")</f>
        <v>Ja</v>
      </c>
      <c r="K396" s="10" t="str">
        <f>IF(DataPoli[[#This Row],[Uitvoeringsdatum]]&gt;DataPoli[[#This Row],[Datum bepalend]],"post","")</f>
        <v>post</v>
      </c>
      <c r="L396" s="27" t="str">
        <f>TEXT(DataPoli[[#This Row],[Uitvoeringsdatum]],"ddd")</f>
        <v>do</v>
      </c>
      <c r="M396" s="27">
        <f>IFERROR(DataPoli[[#This Row],[Datum bepalend]]-DataPoli[[#This Row],[Uitvoeringsdatum]],"")</f>
        <v>-64</v>
      </c>
    </row>
    <row r="397" spans="1:13" x14ac:dyDescent="0.25">
      <c r="A397">
        <v>192</v>
      </c>
      <c r="B397">
        <v>1</v>
      </c>
      <c r="C397">
        <v>1</v>
      </c>
      <c r="D397">
        <v>190013</v>
      </c>
      <c r="E397" t="s">
        <v>56</v>
      </c>
      <c r="F397" s="15">
        <v>42660</v>
      </c>
      <c r="G397" t="s">
        <v>36</v>
      </c>
      <c r="H397" s="10">
        <f>VLOOKUP(DataPoli[[#This Row],[Zorgprofielklassecode]],BepalendeZPK[],3,FALSE)</f>
        <v>0</v>
      </c>
      <c r="I397" s="19">
        <f>IFERROR(GETPIVOTDATA("Uitvoeringsdatum",Rekenblad!$A$3,"Uniek patient ID",DataPoli[[#This Row],[Uniek patient ID]],"Diagnosecode",DataPoli[[#This Row],[Diagnosecode]]),"")</f>
        <v>42536</v>
      </c>
      <c r="J397" s="27" t="str">
        <f>IF(DataPoli[[#This Row],[Datum bepalend]]="","Nee","Ja")</f>
        <v>Ja</v>
      </c>
      <c r="K397" s="10" t="str">
        <f>IF(DataPoli[[#This Row],[Uitvoeringsdatum]]&gt;DataPoli[[#This Row],[Datum bepalend]],"post","")</f>
        <v>post</v>
      </c>
      <c r="L397" s="27" t="str">
        <f>TEXT(DataPoli[[#This Row],[Uitvoeringsdatum]],"ddd")</f>
        <v>ma</v>
      </c>
      <c r="M397" s="27">
        <f>IFERROR(DataPoli[[#This Row],[Datum bepalend]]-DataPoli[[#This Row],[Uitvoeringsdatum]],"")</f>
        <v>-124</v>
      </c>
    </row>
    <row r="398" spans="1:13" x14ac:dyDescent="0.25">
      <c r="A398">
        <v>192</v>
      </c>
      <c r="B398">
        <v>1</v>
      </c>
      <c r="C398">
        <v>1</v>
      </c>
      <c r="D398">
        <v>190013</v>
      </c>
      <c r="E398" t="s">
        <v>56</v>
      </c>
      <c r="F398" s="15">
        <v>42692</v>
      </c>
      <c r="G398" t="s">
        <v>48</v>
      </c>
      <c r="H398" s="10">
        <f>VLOOKUP(DataPoli[[#This Row],[Zorgprofielklassecode]],BepalendeZPK[],3,FALSE)</f>
        <v>0</v>
      </c>
      <c r="I398" s="19">
        <f>IFERROR(GETPIVOTDATA("Uitvoeringsdatum",Rekenblad!$A$3,"Uniek patient ID",DataPoli[[#This Row],[Uniek patient ID]],"Diagnosecode",DataPoli[[#This Row],[Diagnosecode]]),"")</f>
        <v>42536</v>
      </c>
      <c r="J398" s="27" t="str">
        <f>IF(DataPoli[[#This Row],[Datum bepalend]]="","Nee","Ja")</f>
        <v>Ja</v>
      </c>
      <c r="K398" s="10" t="str">
        <f>IF(DataPoli[[#This Row],[Uitvoeringsdatum]]&gt;DataPoli[[#This Row],[Datum bepalend]],"post","")</f>
        <v>post</v>
      </c>
      <c r="L398" s="27" t="str">
        <f>TEXT(DataPoli[[#This Row],[Uitvoeringsdatum]],"ddd")</f>
        <v>vr</v>
      </c>
      <c r="M398" s="27">
        <f>IFERROR(DataPoli[[#This Row],[Datum bepalend]]-DataPoli[[#This Row],[Uitvoeringsdatum]],"")</f>
        <v>-156</v>
      </c>
    </row>
    <row r="399" spans="1:13" x14ac:dyDescent="0.25">
      <c r="A399">
        <v>192</v>
      </c>
      <c r="B399">
        <v>1</v>
      </c>
      <c r="C399">
        <v>1</v>
      </c>
      <c r="D399">
        <v>190013</v>
      </c>
      <c r="E399" t="s">
        <v>56</v>
      </c>
      <c r="F399" s="15">
        <v>42710</v>
      </c>
      <c r="G399" t="s">
        <v>40</v>
      </c>
      <c r="H399" s="10">
        <f>VLOOKUP(DataPoli[[#This Row],[Zorgprofielklassecode]],BepalendeZPK[],3,FALSE)</f>
        <v>0</v>
      </c>
      <c r="I399" s="19">
        <f>IFERROR(GETPIVOTDATA("Uitvoeringsdatum",Rekenblad!$A$3,"Uniek patient ID",DataPoli[[#This Row],[Uniek patient ID]],"Diagnosecode",DataPoli[[#This Row],[Diagnosecode]]),"")</f>
        <v>42536</v>
      </c>
      <c r="J399" s="27" t="str">
        <f>IF(DataPoli[[#This Row],[Datum bepalend]]="","Nee","Ja")</f>
        <v>Ja</v>
      </c>
      <c r="K399" s="10" t="str">
        <f>IF(DataPoli[[#This Row],[Uitvoeringsdatum]]&gt;DataPoli[[#This Row],[Datum bepalend]],"post","")</f>
        <v>post</v>
      </c>
      <c r="L399" s="27" t="str">
        <f>TEXT(DataPoli[[#This Row],[Uitvoeringsdatum]],"ddd")</f>
        <v>di</v>
      </c>
      <c r="M399" s="27">
        <f>IFERROR(DataPoli[[#This Row],[Datum bepalend]]-DataPoli[[#This Row],[Uitvoeringsdatum]],"")</f>
        <v>-174</v>
      </c>
    </row>
    <row r="400" spans="1:13" x14ac:dyDescent="0.25">
      <c r="A400">
        <v>192</v>
      </c>
      <c r="B400">
        <v>1</v>
      </c>
      <c r="C400">
        <v>1</v>
      </c>
      <c r="D400">
        <v>190013</v>
      </c>
      <c r="E400" t="s">
        <v>56</v>
      </c>
      <c r="F400" s="15">
        <v>42723</v>
      </c>
      <c r="G400" t="s">
        <v>40</v>
      </c>
      <c r="H400" s="10">
        <f>VLOOKUP(DataPoli[[#This Row],[Zorgprofielklassecode]],BepalendeZPK[],3,FALSE)</f>
        <v>0</v>
      </c>
      <c r="I400" s="19">
        <f>IFERROR(GETPIVOTDATA("Uitvoeringsdatum",Rekenblad!$A$3,"Uniek patient ID",DataPoli[[#This Row],[Uniek patient ID]],"Diagnosecode",DataPoli[[#This Row],[Diagnosecode]]),"")</f>
        <v>42536</v>
      </c>
      <c r="J400" s="27" t="str">
        <f>IF(DataPoli[[#This Row],[Datum bepalend]]="","Nee","Ja")</f>
        <v>Ja</v>
      </c>
      <c r="K400" s="10" t="str">
        <f>IF(DataPoli[[#This Row],[Uitvoeringsdatum]]&gt;DataPoli[[#This Row],[Datum bepalend]],"post","")</f>
        <v>post</v>
      </c>
      <c r="L400" s="27" t="str">
        <f>TEXT(DataPoli[[#This Row],[Uitvoeringsdatum]],"ddd")</f>
        <v>ma</v>
      </c>
      <c r="M400" s="27">
        <f>IFERROR(DataPoli[[#This Row],[Datum bepalend]]-DataPoli[[#This Row],[Uitvoeringsdatum]],"")</f>
        <v>-187</v>
      </c>
    </row>
    <row r="401" spans="1:13" x14ac:dyDescent="0.25">
      <c r="A401">
        <v>193</v>
      </c>
      <c r="B401">
        <v>1</v>
      </c>
      <c r="C401">
        <v>1</v>
      </c>
      <c r="D401">
        <v>190060</v>
      </c>
      <c r="E401" t="s">
        <v>55</v>
      </c>
      <c r="F401" s="15">
        <v>42529</v>
      </c>
      <c r="G401" t="s">
        <v>39</v>
      </c>
      <c r="H401" s="10">
        <f>VLOOKUP(DataPoli[[#This Row],[Zorgprofielklassecode]],BepalendeZPK[],3,FALSE)</f>
        <v>0</v>
      </c>
      <c r="I401" s="19" t="str">
        <f>IFERROR(GETPIVOTDATA("Uitvoeringsdatum",Rekenblad!$A$3,"Uniek patient ID",DataPoli[[#This Row],[Uniek patient ID]],"Diagnosecode",DataPoli[[#This Row],[Diagnosecode]]),"")</f>
        <v/>
      </c>
      <c r="J401" s="27" t="str">
        <f>IF(DataPoli[[#This Row],[Datum bepalend]]="","Nee","Ja")</f>
        <v>Nee</v>
      </c>
      <c r="K401" s="10" t="str">
        <f>IF(DataPoli[[#This Row],[Uitvoeringsdatum]]&gt;DataPoli[[#This Row],[Datum bepalend]],"post","")</f>
        <v/>
      </c>
      <c r="L401" s="27" t="str">
        <f>TEXT(DataPoli[[#This Row],[Uitvoeringsdatum]],"ddd")</f>
        <v>wo</v>
      </c>
      <c r="M401" s="27" t="str">
        <f>IFERROR(DataPoli[[#This Row],[Datum bepalend]]-DataPoli[[#This Row],[Uitvoeringsdatum]],"")</f>
        <v/>
      </c>
    </row>
    <row r="402" spans="1:13" x14ac:dyDescent="0.25">
      <c r="A402">
        <v>194</v>
      </c>
      <c r="B402">
        <v>1</v>
      </c>
      <c r="C402">
        <v>1</v>
      </c>
      <c r="D402">
        <v>190060</v>
      </c>
      <c r="E402" t="s">
        <v>55</v>
      </c>
      <c r="F402" s="15">
        <v>42601</v>
      </c>
      <c r="G402" t="s">
        <v>39</v>
      </c>
      <c r="H402" s="10">
        <f>VLOOKUP(DataPoli[[#This Row],[Zorgprofielklassecode]],BepalendeZPK[],3,FALSE)</f>
        <v>0</v>
      </c>
      <c r="I402" s="19" t="str">
        <f>IFERROR(GETPIVOTDATA("Uitvoeringsdatum",Rekenblad!$A$3,"Uniek patient ID",DataPoli[[#This Row],[Uniek patient ID]],"Diagnosecode",DataPoli[[#This Row],[Diagnosecode]]),"")</f>
        <v/>
      </c>
      <c r="J402" s="27" t="str">
        <f>IF(DataPoli[[#This Row],[Datum bepalend]]="","Nee","Ja")</f>
        <v>Nee</v>
      </c>
      <c r="K402" s="10" t="str">
        <f>IF(DataPoli[[#This Row],[Uitvoeringsdatum]]&gt;DataPoli[[#This Row],[Datum bepalend]],"post","")</f>
        <v/>
      </c>
      <c r="L402" s="27" t="str">
        <f>TEXT(DataPoli[[#This Row],[Uitvoeringsdatum]],"ddd")</f>
        <v>vr</v>
      </c>
      <c r="M402" s="27" t="str">
        <f>IFERROR(DataPoli[[#This Row],[Datum bepalend]]-DataPoli[[#This Row],[Uitvoeringsdatum]],"")</f>
        <v/>
      </c>
    </row>
    <row r="403" spans="1:13" x14ac:dyDescent="0.25">
      <c r="A403">
        <v>195</v>
      </c>
      <c r="B403">
        <v>1</v>
      </c>
      <c r="C403">
        <v>1</v>
      </c>
      <c r="D403">
        <v>190060</v>
      </c>
      <c r="E403" t="s">
        <v>55</v>
      </c>
      <c r="F403" s="15">
        <v>42587</v>
      </c>
      <c r="G403" t="s">
        <v>35</v>
      </c>
      <c r="H403" s="10">
        <f>VLOOKUP(DataPoli[[#This Row],[Zorgprofielklassecode]],BepalendeZPK[],3,FALSE)</f>
        <v>0</v>
      </c>
      <c r="I403" s="19" t="str">
        <f>IFERROR(GETPIVOTDATA("Uitvoeringsdatum",Rekenblad!$A$3,"Uniek patient ID",DataPoli[[#This Row],[Uniek patient ID]],"Diagnosecode",DataPoli[[#This Row],[Diagnosecode]]),"")</f>
        <v/>
      </c>
      <c r="J403" s="27" t="str">
        <f>IF(DataPoli[[#This Row],[Datum bepalend]]="","Nee","Ja")</f>
        <v>Nee</v>
      </c>
      <c r="K403" s="10" t="str">
        <f>IF(DataPoli[[#This Row],[Uitvoeringsdatum]]&gt;DataPoli[[#This Row],[Datum bepalend]],"post","")</f>
        <v/>
      </c>
      <c r="L403" s="27" t="str">
        <f>TEXT(DataPoli[[#This Row],[Uitvoeringsdatum]],"ddd")</f>
        <v>vr</v>
      </c>
      <c r="M403" s="27" t="str">
        <f>IFERROR(DataPoli[[#This Row],[Datum bepalend]]-DataPoli[[#This Row],[Uitvoeringsdatum]],"")</f>
        <v/>
      </c>
    </row>
    <row r="404" spans="1:13" x14ac:dyDescent="0.25">
      <c r="A404">
        <v>196</v>
      </c>
      <c r="B404">
        <v>1</v>
      </c>
      <c r="C404">
        <v>1</v>
      </c>
      <c r="D404">
        <v>190013</v>
      </c>
      <c r="E404" t="s">
        <v>56</v>
      </c>
      <c r="F404" s="15">
        <v>42403</v>
      </c>
      <c r="G404" t="s">
        <v>48</v>
      </c>
      <c r="H404" s="10">
        <f>VLOOKUP(DataPoli[[#This Row],[Zorgprofielklassecode]],BepalendeZPK[],3,FALSE)</f>
        <v>0</v>
      </c>
      <c r="I404" s="19" t="str">
        <f>IFERROR(GETPIVOTDATA("Uitvoeringsdatum",Rekenblad!$A$3,"Uniek patient ID",DataPoli[[#This Row],[Uniek patient ID]],"Diagnosecode",DataPoli[[#This Row],[Diagnosecode]]),"")</f>
        <v/>
      </c>
      <c r="J404" s="27" t="str">
        <f>IF(DataPoli[[#This Row],[Datum bepalend]]="","Nee","Ja")</f>
        <v>Nee</v>
      </c>
      <c r="K404" s="10" t="str">
        <f>IF(DataPoli[[#This Row],[Uitvoeringsdatum]]&gt;DataPoli[[#This Row],[Datum bepalend]],"post","")</f>
        <v/>
      </c>
      <c r="L404" s="27" t="str">
        <f>TEXT(DataPoli[[#This Row],[Uitvoeringsdatum]],"ddd")</f>
        <v>wo</v>
      </c>
      <c r="M404" s="27" t="str">
        <f>IFERROR(DataPoli[[#This Row],[Datum bepalend]]-DataPoli[[#This Row],[Uitvoeringsdatum]],"")</f>
        <v/>
      </c>
    </row>
    <row r="405" spans="1:13" x14ac:dyDescent="0.25">
      <c r="A405">
        <v>196</v>
      </c>
      <c r="B405">
        <v>1</v>
      </c>
      <c r="C405">
        <v>1</v>
      </c>
      <c r="D405">
        <v>190013</v>
      </c>
      <c r="E405" t="s">
        <v>56</v>
      </c>
      <c r="F405" s="15">
        <v>42408</v>
      </c>
      <c r="G405" t="s">
        <v>37</v>
      </c>
      <c r="H405" s="10">
        <f>VLOOKUP(DataPoli[[#This Row],[Zorgprofielklassecode]],BepalendeZPK[],3,FALSE)</f>
        <v>0</v>
      </c>
      <c r="I405" s="19" t="str">
        <f>IFERROR(GETPIVOTDATA("Uitvoeringsdatum",Rekenblad!$A$3,"Uniek patient ID",DataPoli[[#This Row],[Uniek patient ID]],"Diagnosecode",DataPoli[[#This Row],[Diagnosecode]]),"")</f>
        <v/>
      </c>
      <c r="J405" s="27" t="str">
        <f>IF(DataPoli[[#This Row],[Datum bepalend]]="","Nee","Ja")</f>
        <v>Nee</v>
      </c>
      <c r="K405" s="10" t="str">
        <f>IF(DataPoli[[#This Row],[Uitvoeringsdatum]]&gt;DataPoli[[#This Row],[Datum bepalend]],"post","")</f>
        <v/>
      </c>
      <c r="L405" s="27" t="str">
        <f>TEXT(DataPoli[[#This Row],[Uitvoeringsdatum]],"ddd")</f>
        <v>ma</v>
      </c>
      <c r="M405" s="27" t="str">
        <f>IFERROR(DataPoli[[#This Row],[Datum bepalend]]-DataPoli[[#This Row],[Uitvoeringsdatum]],"")</f>
        <v/>
      </c>
    </row>
    <row r="406" spans="1:13" x14ac:dyDescent="0.25">
      <c r="A406">
        <v>196</v>
      </c>
      <c r="B406">
        <v>1</v>
      </c>
      <c r="C406">
        <v>1</v>
      </c>
      <c r="D406">
        <v>190013</v>
      </c>
      <c r="E406" t="s">
        <v>56</v>
      </c>
      <c r="F406" s="15">
        <v>42429</v>
      </c>
      <c r="G406" t="s">
        <v>37</v>
      </c>
      <c r="H406" s="10">
        <f>VLOOKUP(DataPoli[[#This Row],[Zorgprofielklassecode]],BepalendeZPK[],3,FALSE)</f>
        <v>0</v>
      </c>
      <c r="I406" s="19" t="str">
        <f>IFERROR(GETPIVOTDATA("Uitvoeringsdatum",Rekenblad!$A$3,"Uniek patient ID",DataPoli[[#This Row],[Uniek patient ID]],"Diagnosecode",DataPoli[[#This Row],[Diagnosecode]]),"")</f>
        <v/>
      </c>
      <c r="J406" s="27" t="str">
        <f>IF(DataPoli[[#This Row],[Datum bepalend]]="","Nee","Ja")</f>
        <v>Nee</v>
      </c>
      <c r="K406" s="10" t="str">
        <f>IF(DataPoli[[#This Row],[Uitvoeringsdatum]]&gt;DataPoli[[#This Row],[Datum bepalend]],"post","")</f>
        <v/>
      </c>
      <c r="L406" s="27" t="str">
        <f>TEXT(DataPoli[[#This Row],[Uitvoeringsdatum]],"ddd")</f>
        <v>ma</v>
      </c>
      <c r="M406" s="27" t="str">
        <f>IFERROR(DataPoli[[#This Row],[Datum bepalend]]-DataPoli[[#This Row],[Uitvoeringsdatum]],"")</f>
        <v/>
      </c>
    </row>
    <row r="407" spans="1:13" x14ac:dyDescent="0.25">
      <c r="A407">
        <v>196</v>
      </c>
      <c r="B407">
        <v>1</v>
      </c>
      <c r="C407">
        <v>1</v>
      </c>
      <c r="D407">
        <v>190013</v>
      </c>
      <c r="E407" t="s">
        <v>56</v>
      </c>
      <c r="F407" s="15">
        <v>42543</v>
      </c>
      <c r="G407" t="s">
        <v>48</v>
      </c>
      <c r="H407" s="10">
        <f>VLOOKUP(DataPoli[[#This Row],[Zorgprofielklassecode]],BepalendeZPK[],3,FALSE)</f>
        <v>0</v>
      </c>
      <c r="I407" s="19" t="str">
        <f>IFERROR(GETPIVOTDATA("Uitvoeringsdatum",Rekenblad!$A$3,"Uniek patient ID",DataPoli[[#This Row],[Uniek patient ID]],"Diagnosecode",DataPoli[[#This Row],[Diagnosecode]]),"")</f>
        <v/>
      </c>
      <c r="J407" s="27" t="str">
        <f>IF(DataPoli[[#This Row],[Datum bepalend]]="","Nee","Ja")</f>
        <v>Nee</v>
      </c>
      <c r="K407" s="10" t="str">
        <f>IF(DataPoli[[#This Row],[Uitvoeringsdatum]]&gt;DataPoli[[#This Row],[Datum bepalend]],"post","")</f>
        <v/>
      </c>
      <c r="L407" s="27" t="str">
        <f>TEXT(DataPoli[[#This Row],[Uitvoeringsdatum]],"ddd")</f>
        <v>wo</v>
      </c>
      <c r="M407" s="27" t="str">
        <f>IFERROR(DataPoli[[#This Row],[Datum bepalend]]-DataPoli[[#This Row],[Uitvoeringsdatum]],"")</f>
        <v/>
      </c>
    </row>
    <row r="408" spans="1:13" x14ac:dyDescent="0.25">
      <c r="A408">
        <v>197</v>
      </c>
      <c r="B408">
        <v>1</v>
      </c>
      <c r="C408">
        <v>1</v>
      </c>
      <c r="D408">
        <v>190013</v>
      </c>
      <c r="E408" t="s">
        <v>56</v>
      </c>
      <c r="F408" s="15">
        <v>42401</v>
      </c>
      <c r="G408" t="s">
        <v>36</v>
      </c>
      <c r="H408" s="10">
        <f>VLOOKUP(DataPoli[[#This Row],[Zorgprofielklassecode]],BepalendeZPK[],3,FALSE)</f>
        <v>0</v>
      </c>
      <c r="I408" s="19" t="str">
        <f>IFERROR(GETPIVOTDATA("Uitvoeringsdatum",Rekenblad!$A$3,"Uniek patient ID",DataPoli[[#This Row],[Uniek patient ID]],"Diagnosecode",DataPoli[[#This Row],[Diagnosecode]]),"")</f>
        <v/>
      </c>
      <c r="J408" s="27" t="str">
        <f>IF(DataPoli[[#This Row],[Datum bepalend]]="","Nee","Ja")</f>
        <v>Nee</v>
      </c>
      <c r="K408" s="10" t="str">
        <f>IF(DataPoli[[#This Row],[Uitvoeringsdatum]]&gt;DataPoli[[#This Row],[Datum bepalend]],"post","")</f>
        <v/>
      </c>
      <c r="L408" s="27" t="str">
        <f>TEXT(DataPoli[[#This Row],[Uitvoeringsdatum]],"ddd")</f>
        <v>ma</v>
      </c>
      <c r="M408" s="27" t="str">
        <f>IFERROR(DataPoli[[#This Row],[Datum bepalend]]-DataPoli[[#This Row],[Uitvoeringsdatum]],"")</f>
        <v/>
      </c>
    </row>
    <row r="409" spans="1:13" x14ac:dyDescent="0.25">
      <c r="A409">
        <v>197</v>
      </c>
      <c r="B409">
        <v>1</v>
      </c>
      <c r="C409">
        <v>1</v>
      </c>
      <c r="D409">
        <v>190013</v>
      </c>
      <c r="E409" t="s">
        <v>56</v>
      </c>
      <c r="F409" s="15">
        <v>42429</v>
      </c>
      <c r="G409" t="s">
        <v>36</v>
      </c>
      <c r="H409" s="10">
        <f>VLOOKUP(DataPoli[[#This Row],[Zorgprofielklassecode]],BepalendeZPK[],3,FALSE)</f>
        <v>0</v>
      </c>
      <c r="I409" s="19" t="str">
        <f>IFERROR(GETPIVOTDATA("Uitvoeringsdatum",Rekenblad!$A$3,"Uniek patient ID",DataPoli[[#This Row],[Uniek patient ID]],"Diagnosecode",DataPoli[[#This Row],[Diagnosecode]]),"")</f>
        <v/>
      </c>
      <c r="J409" s="27" t="str">
        <f>IF(DataPoli[[#This Row],[Datum bepalend]]="","Nee","Ja")</f>
        <v>Nee</v>
      </c>
      <c r="K409" s="10" t="str">
        <f>IF(DataPoli[[#This Row],[Uitvoeringsdatum]]&gt;DataPoli[[#This Row],[Datum bepalend]],"post","")</f>
        <v/>
      </c>
      <c r="L409" s="27" t="str">
        <f>TEXT(DataPoli[[#This Row],[Uitvoeringsdatum]],"ddd")</f>
        <v>ma</v>
      </c>
      <c r="M409" s="27" t="str">
        <f>IFERROR(DataPoli[[#This Row],[Datum bepalend]]-DataPoli[[#This Row],[Uitvoeringsdatum]],"")</f>
        <v/>
      </c>
    </row>
    <row r="410" spans="1:13" x14ac:dyDescent="0.25">
      <c r="A410">
        <v>197</v>
      </c>
      <c r="B410">
        <v>1</v>
      </c>
      <c r="C410">
        <v>1</v>
      </c>
      <c r="D410">
        <v>190013</v>
      </c>
      <c r="E410" t="s">
        <v>56</v>
      </c>
      <c r="F410" s="15">
        <v>42485</v>
      </c>
      <c r="G410" t="s">
        <v>36</v>
      </c>
      <c r="H410" s="10">
        <f>VLOOKUP(DataPoli[[#This Row],[Zorgprofielklassecode]],BepalendeZPK[],3,FALSE)</f>
        <v>0</v>
      </c>
      <c r="I410" s="19" t="str">
        <f>IFERROR(GETPIVOTDATA("Uitvoeringsdatum",Rekenblad!$A$3,"Uniek patient ID",DataPoli[[#This Row],[Uniek patient ID]],"Diagnosecode",DataPoli[[#This Row],[Diagnosecode]]),"")</f>
        <v/>
      </c>
      <c r="J410" s="27" t="str">
        <f>IF(DataPoli[[#This Row],[Datum bepalend]]="","Nee","Ja")</f>
        <v>Nee</v>
      </c>
      <c r="K410" s="10" t="str">
        <f>IF(DataPoli[[#This Row],[Uitvoeringsdatum]]&gt;DataPoli[[#This Row],[Datum bepalend]],"post","")</f>
        <v/>
      </c>
      <c r="L410" s="27" t="str">
        <f>TEXT(DataPoli[[#This Row],[Uitvoeringsdatum]],"ddd")</f>
        <v>ma</v>
      </c>
      <c r="M410" s="27" t="str">
        <f>IFERROR(DataPoli[[#This Row],[Datum bepalend]]-DataPoli[[#This Row],[Uitvoeringsdatum]],"")</f>
        <v/>
      </c>
    </row>
    <row r="411" spans="1:13" x14ac:dyDescent="0.25">
      <c r="A411">
        <v>197</v>
      </c>
      <c r="B411">
        <v>1</v>
      </c>
      <c r="C411">
        <v>1</v>
      </c>
      <c r="D411">
        <v>190013</v>
      </c>
      <c r="E411" t="s">
        <v>56</v>
      </c>
      <c r="F411" s="15">
        <v>42677</v>
      </c>
      <c r="G411" t="s">
        <v>36</v>
      </c>
      <c r="H411" s="10">
        <f>VLOOKUP(DataPoli[[#This Row],[Zorgprofielklassecode]],BepalendeZPK[],3,FALSE)</f>
        <v>0</v>
      </c>
      <c r="I411" s="19" t="str">
        <f>IFERROR(GETPIVOTDATA("Uitvoeringsdatum",Rekenblad!$A$3,"Uniek patient ID",DataPoli[[#This Row],[Uniek patient ID]],"Diagnosecode",DataPoli[[#This Row],[Diagnosecode]]),"")</f>
        <v/>
      </c>
      <c r="J411" s="27" t="str">
        <f>IF(DataPoli[[#This Row],[Datum bepalend]]="","Nee","Ja")</f>
        <v>Nee</v>
      </c>
      <c r="K411" s="10" t="str">
        <f>IF(DataPoli[[#This Row],[Uitvoeringsdatum]]&gt;DataPoli[[#This Row],[Datum bepalend]],"post","")</f>
        <v/>
      </c>
      <c r="L411" s="27" t="str">
        <f>TEXT(DataPoli[[#This Row],[Uitvoeringsdatum]],"ddd")</f>
        <v>do</v>
      </c>
      <c r="M411" s="27" t="str">
        <f>IFERROR(DataPoli[[#This Row],[Datum bepalend]]-DataPoli[[#This Row],[Uitvoeringsdatum]],"")</f>
        <v/>
      </c>
    </row>
    <row r="412" spans="1:13" x14ac:dyDescent="0.25">
      <c r="A412">
        <v>197</v>
      </c>
      <c r="B412">
        <v>1</v>
      </c>
      <c r="C412">
        <v>1</v>
      </c>
      <c r="D412">
        <v>190013</v>
      </c>
      <c r="E412" t="s">
        <v>56</v>
      </c>
      <c r="F412" s="15">
        <v>42719</v>
      </c>
      <c r="G412" t="s">
        <v>35</v>
      </c>
      <c r="H412" s="10">
        <f>VLOOKUP(DataPoli[[#This Row],[Zorgprofielklassecode]],BepalendeZPK[],3,FALSE)</f>
        <v>0</v>
      </c>
      <c r="I412" s="19" t="str">
        <f>IFERROR(GETPIVOTDATA("Uitvoeringsdatum",Rekenblad!$A$3,"Uniek patient ID",DataPoli[[#This Row],[Uniek patient ID]],"Diagnosecode",DataPoli[[#This Row],[Diagnosecode]]),"")</f>
        <v/>
      </c>
      <c r="J412" s="27" t="str">
        <f>IF(DataPoli[[#This Row],[Datum bepalend]]="","Nee","Ja")</f>
        <v>Nee</v>
      </c>
      <c r="K412" s="10" t="str">
        <f>IF(DataPoli[[#This Row],[Uitvoeringsdatum]]&gt;DataPoli[[#This Row],[Datum bepalend]],"post","")</f>
        <v/>
      </c>
      <c r="L412" s="27" t="str">
        <f>TEXT(DataPoli[[#This Row],[Uitvoeringsdatum]],"ddd")</f>
        <v>do</v>
      </c>
      <c r="M412" s="27" t="str">
        <f>IFERROR(DataPoli[[#This Row],[Datum bepalend]]-DataPoli[[#This Row],[Uitvoeringsdatum]],"")</f>
        <v/>
      </c>
    </row>
    <row r="413" spans="1:13" x14ac:dyDescent="0.25">
      <c r="A413">
        <v>198</v>
      </c>
      <c r="B413">
        <v>1</v>
      </c>
      <c r="C413">
        <v>1</v>
      </c>
      <c r="D413">
        <v>190060</v>
      </c>
      <c r="E413" t="s">
        <v>55</v>
      </c>
      <c r="F413" s="15">
        <v>42464</v>
      </c>
      <c r="G413" t="s">
        <v>34</v>
      </c>
      <c r="H413" s="10">
        <f>VLOOKUP(DataPoli[[#This Row],[Zorgprofielklassecode]],BepalendeZPK[],3,FALSE)</f>
        <v>0</v>
      </c>
      <c r="I413" s="19">
        <f>IFERROR(GETPIVOTDATA("Uitvoeringsdatum",Rekenblad!$A$3,"Uniek patient ID",DataPoli[[#This Row],[Uniek patient ID]],"Diagnosecode",DataPoli[[#This Row],[Diagnosecode]]),"")</f>
        <v>42468</v>
      </c>
      <c r="J413" s="27" t="str">
        <f>IF(DataPoli[[#This Row],[Datum bepalend]]="","Nee","Ja")</f>
        <v>Ja</v>
      </c>
      <c r="K413" s="10" t="str">
        <f>IF(DataPoli[[#This Row],[Uitvoeringsdatum]]&gt;DataPoli[[#This Row],[Datum bepalend]],"post","")</f>
        <v/>
      </c>
      <c r="L413" s="27" t="str">
        <f>TEXT(DataPoli[[#This Row],[Uitvoeringsdatum]],"ddd")</f>
        <v>ma</v>
      </c>
      <c r="M413" s="27">
        <f>IFERROR(DataPoli[[#This Row],[Datum bepalend]]-DataPoli[[#This Row],[Uitvoeringsdatum]],"")</f>
        <v>4</v>
      </c>
    </row>
    <row r="414" spans="1:13" x14ac:dyDescent="0.25">
      <c r="A414">
        <v>198</v>
      </c>
      <c r="B414">
        <v>1</v>
      </c>
      <c r="C414">
        <v>1</v>
      </c>
      <c r="D414">
        <v>190013</v>
      </c>
      <c r="E414" t="s">
        <v>56</v>
      </c>
      <c r="F414" s="15">
        <v>42468</v>
      </c>
      <c r="G414" t="s">
        <v>36</v>
      </c>
      <c r="H414" s="10">
        <f>VLOOKUP(DataPoli[[#This Row],[Zorgprofielklassecode]],BepalendeZPK[],3,FALSE)</f>
        <v>0</v>
      </c>
      <c r="I414" s="19">
        <f>IFERROR(GETPIVOTDATA("Uitvoeringsdatum",Rekenblad!$A$3,"Uniek patient ID",DataPoli[[#This Row],[Uniek patient ID]],"Diagnosecode",DataPoli[[#This Row],[Diagnosecode]]),"")</f>
        <v>42468</v>
      </c>
      <c r="J414" s="27" t="str">
        <f>IF(DataPoli[[#This Row],[Datum bepalend]]="","Nee","Ja")</f>
        <v>Ja</v>
      </c>
      <c r="K414" s="10" t="str">
        <f>IF(DataPoli[[#This Row],[Uitvoeringsdatum]]&gt;DataPoli[[#This Row],[Datum bepalend]],"post","")</f>
        <v/>
      </c>
      <c r="L414" s="27" t="str">
        <f>TEXT(DataPoli[[#This Row],[Uitvoeringsdatum]],"ddd")</f>
        <v>vr</v>
      </c>
      <c r="M414" s="27">
        <f>IFERROR(DataPoli[[#This Row],[Datum bepalend]]-DataPoli[[#This Row],[Uitvoeringsdatum]],"")</f>
        <v>0</v>
      </c>
    </row>
    <row r="415" spans="1:13" x14ac:dyDescent="0.25">
      <c r="A415">
        <v>198</v>
      </c>
      <c r="B415">
        <v>1</v>
      </c>
      <c r="C415">
        <v>5</v>
      </c>
      <c r="D415">
        <v>30000</v>
      </c>
      <c r="E415" t="s">
        <v>54</v>
      </c>
      <c r="F415" s="15">
        <v>42468</v>
      </c>
      <c r="G415" t="s">
        <v>36</v>
      </c>
      <c r="H415" s="10">
        <f>VLOOKUP(DataPoli[[#This Row],[Zorgprofielklassecode]],BepalendeZPK[],3,FALSE)</f>
        <v>1</v>
      </c>
      <c r="I415" s="19">
        <f>IFERROR(GETPIVOTDATA("Uitvoeringsdatum",Rekenblad!$A$3,"Uniek patient ID",DataPoli[[#This Row],[Uniek patient ID]],"Diagnosecode",DataPoli[[#This Row],[Diagnosecode]]),"")</f>
        <v>42468</v>
      </c>
      <c r="J415" s="27" t="str">
        <f>IF(DataPoli[[#This Row],[Datum bepalend]]="","Nee","Ja")</f>
        <v>Ja</v>
      </c>
      <c r="K415" s="10" t="str">
        <f>IF(DataPoli[[#This Row],[Uitvoeringsdatum]]&gt;DataPoli[[#This Row],[Datum bepalend]],"post","")</f>
        <v/>
      </c>
      <c r="L415" s="27" t="str">
        <f>TEXT(DataPoli[[#This Row],[Uitvoeringsdatum]],"ddd")</f>
        <v>vr</v>
      </c>
      <c r="M415" s="27">
        <f>IFERROR(DataPoli[[#This Row],[Datum bepalend]]-DataPoli[[#This Row],[Uitvoeringsdatum]],"")</f>
        <v>0</v>
      </c>
    </row>
    <row r="416" spans="1:13" x14ac:dyDescent="0.25">
      <c r="A416">
        <v>198</v>
      </c>
      <c r="B416">
        <v>1</v>
      </c>
      <c r="C416">
        <v>1</v>
      </c>
      <c r="D416">
        <v>190013</v>
      </c>
      <c r="E416" t="s">
        <v>56</v>
      </c>
      <c r="F416" s="15">
        <v>42471</v>
      </c>
      <c r="G416" t="s">
        <v>36</v>
      </c>
      <c r="H416" s="10">
        <f>VLOOKUP(DataPoli[[#This Row],[Zorgprofielklassecode]],BepalendeZPK[],3,FALSE)</f>
        <v>0</v>
      </c>
      <c r="I416" s="19">
        <f>IFERROR(GETPIVOTDATA("Uitvoeringsdatum",Rekenblad!$A$3,"Uniek patient ID",DataPoli[[#This Row],[Uniek patient ID]],"Diagnosecode",DataPoli[[#This Row],[Diagnosecode]]),"")</f>
        <v>42468</v>
      </c>
      <c r="J416" s="27" t="str">
        <f>IF(DataPoli[[#This Row],[Datum bepalend]]="","Nee","Ja")</f>
        <v>Ja</v>
      </c>
      <c r="K416" s="10" t="str">
        <f>IF(DataPoli[[#This Row],[Uitvoeringsdatum]]&gt;DataPoli[[#This Row],[Datum bepalend]],"post","")</f>
        <v>post</v>
      </c>
      <c r="L416" s="27" t="str">
        <f>TEXT(DataPoli[[#This Row],[Uitvoeringsdatum]],"ddd")</f>
        <v>ma</v>
      </c>
      <c r="M416" s="27">
        <f>IFERROR(DataPoli[[#This Row],[Datum bepalend]]-DataPoli[[#This Row],[Uitvoeringsdatum]],"")</f>
        <v>-3</v>
      </c>
    </row>
    <row r="417" spans="1:13" x14ac:dyDescent="0.25">
      <c r="A417">
        <v>198</v>
      </c>
      <c r="B417">
        <v>1</v>
      </c>
      <c r="C417">
        <v>1</v>
      </c>
      <c r="D417">
        <v>190013</v>
      </c>
      <c r="E417" t="s">
        <v>56</v>
      </c>
      <c r="F417" s="15">
        <v>42475</v>
      </c>
      <c r="G417" t="s">
        <v>40</v>
      </c>
      <c r="H417" s="10">
        <f>VLOOKUP(DataPoli[[#This Row],[Zorgprofielklassecode]],BepalendeZPK[],3,FALSE)</f>
        <v>0</v>
      </c>
      <c r="I417" s="19">
        <f>IFERROR(GETPIVOTDATA("Uitvoeringsdatum",Rekenblad!$A$3,"Uniek patient ID",DataPoli[[#This Row],[Uniek patient ID]],"Diagnosecode",DataPoli[[#This Row],[Diagnosecode]]),"")</f>
        <v>42468</v>
      </c>
      <c r="J417" s="27" t="str">
        <f>IF(DataPoli[[#This Row],[Datum bepalend]]="","Nee","Ja")</f>
        <v>Ja</v>
      </c>
      <c r="K417" s="10" t="str">
        <f>IF(DataPoli[[#This Row],[Uitvoeringsdatum]]&gt;DataPoli[[#This Row],[Datum bepalend]],"post","")</f>
        <v>post</v>
      </c>
      <c r="L417" s="27" t="str">
        <f>TEXT(DataPoli[[#This Row],[Uitvoeringsdatum]],"ddd")</f>
        <v>vr</v>
      </c>
      <c r="M417" s="27">
        <f>IFERROR(DataPoli[[#This Row],[Datum bepalend]]-DataPoli[[#This Row],[Uitvoeringsdatum]],"")</f>
        <v>-7</v>
      </c>
    </row>
    <row r="418" spans="1:13" x14ac:dyDescent="0.25">
      <c r="A418">
        <v>198</v>
      </c>
      <c r="B418">
        <v>1</v>
      </c>
      <c r="C418">
        <v>1</v>
      </c>
      <c r="D418">
        <v>190013</v>
      </c>
      <c r="E418" t="s">
        <v>56</v>
      </c>
      <c r="F418" s="15">
        <v>42479</v>
      </c>
      <c r="G418" t="s">
        <v>40</v>
      </c>
      <c r="H418" s="10">
        <f>VLOOKUP(DataPoli[[#This Row],[Zorgprofielklassecode]],BepalendeZPK[],3,FALSE)</f>
        <v>0</v>
      </c>
      <c r="I418" s="19">
        <f>IFERROR(GETPIVOTDATA("Uitvoeringsdatum",Rekenblad!$A$3,"Uniek patient ID",DataPoli[[#This Row],[Uniek patient ID]],"Diagnosecode",DataPoli[[#This Row],[Diagnosecode]]),"")</f>
        <v>42468</v>
      </c>
      <c r="J418" s="27" t="str">
        <f>IF(DataPoli[[#This Row],[Datum bepalend]]="","Nee","Ja")</f>
        <v>Ja</v>
      </c>
      <c r="K418" s="10" t="str">
        <f>IF(DataPoli[[#This Row],[Uitvoeringsdatum]]&gt;DataPoli[[#This Row],[Datum bepalend]],"post","")</f>
        <v>post</v>
      </c>
      <c r="L418" s="27" t="str">
        <f>TEXT(DataPoli[[#This Row],[Uitvoeringsdatum]],"ddd")</f>
        <v>di</v>
      </c>
      <c r="M418" s="27">
        <f>IFERROR(DataPoli[[#This Row],[Datum bepalend]]-DataPoli[[#This Row],[Uitvoeringsdatum]],"")</f>
        <v>-11</v>
      </c>
    </row>
    <row r="419" spans="1:13" x14ac:dyDescent="0.25">
      <c r="A419">
        <v>198</v>
      </c>
      <c r="B419">
        <v>1</v>
      </c>
      <c r="C419">
        <v>1</v>
      </c>
      <c r="D419">
        <v>190013</v>
      </c>
      <c r="E419" t="s">
        <v>56</v>
      </c>
      <c r="F419" s="15">
        <v>42496</v>
      </c>
      <c r="G419" t="s">
        <v>40</v>
      </c>
      <c r="H419" s="10">
        <f>VLOOKUP(DataPoli[[#This Row],[Zorgprofielklassecode]],BepalendeZPK[],3,FALSE)</f>
        <v>0</v>
      </c>
      <c r="I419" s="19">
        <f>IFERROR(GETPIVOTDATA("Uitvoeringsdatum",Rekenblad!$A$3,"Uniek patient ID",DataPoli[[#This Row],[Uniek patient ID]],"Diagnosecode",DataPoli[[#This Row],[Diagnosecode]]),"")</f>
        <v>42468</v>
      </c>
      <c r="J419" s="27" t="str">
        <f>IF(DataPoli[[#This Row],[Datum bepalend]]="","Nee","Ja")</f>
        <v>Ja</v>
      </c>
      <c r="K419" s="10" t="str">
        <f>IF(DataPoli[[#This Row],[Uitvoeringsdatum]]&gt;DataPoli[[#This Row],[Datum bepalend]],"post","")</f>
        <v>post</v>
      </c>
      <c r="L419" s="27" t="str">
        <f>TEXT(DataPoli[[#This Row],[Uitvoeringsdatum]],"ddd")</f>
        <v>vr</v>
      </c>
      <c r="M419" s="27">
        <f>IFERROR(DataPoli[[#This Row],[Datum bepalend]]-DataPoli[[#This Row],[Uitvoeringsdatum]],"")</f>
        <v>-28</v>
      </c>
    </row>
    <row r="420" spans="1:13" x14ac:dyDescent="0.25">
      <c r="A420">
        <v>198</v>
      </c>
      <c r="B420">
        <v>1</v>
      </c>
      <c r="C420">
        <v>1</v>
      </c>
      <c r="D420">
        <v>190013</v>
      </c>
      <c r="E420" t="s">
        <v>56</v>
      </c>
      <c r="F420" s="15">
        <v>42601</v>
      </c>
      <c r="G420" t="s">
        <v>40</v>
      </c>
      <c r="H420" s="10">
        <f>VLOOKUP(DataPoli[[#This Row],[Zorgprofielklassecode]],BepalendeZPK[],3,FALSE)</f>
        <v>0</v>
      </c>
      <c r="I420" s="19">
        <f>IFERROR(GETPIVOTDATA("Uitvoeringsdatum",Rekenblad!$A$3,"Uniek patient ID",DataPoli[[#This Row],[Uniek patient ID]],"Diagnosecode",DataPoli[[#This Row],[Diagnosecode]]),"")</f>
        <v>42468</v>
      </c>
      <c r="J420" s="27" t="str">
        <f>IF(DataPoli[[#This Row],[Datum bepalend]]="","Nee","Ja")</f>
        <v>Ja</v>
      </c>
      <c r="K420" s="10" t="str">
        <f>IF(DataPoli[[#This Row],[Uitvoeringsdatum]]&gt;DataPoli[[#This Row],[Datum bepalend]],"post","")</f>
        <v>post</v>
      </c>
      <c r="L420" s="27" t="str">
        <f>TEXT(DataPoli[[#This Row],[Uitvoeringsdatum]],"ddd")</f>
        <v>vr</v>
      </c>
      <c r="M420" s="27">
        <f>IFERROR(DataPoli[[#This Row],[Datum bepalend]]-DataPoli[[#This Row],[Uitvoeringsdatum]],"")</f>
        <v>-133</v>
      </c>
    </row>
    <row r="421" spans="1:13" x14ac:dyDescent="0.25">
      <c r="A421">
        <v>199</v>
      </c>
      <c r="B421">
        <v>1</v>
      </c>
      <c r="C421">
        <v>1</v>
      </c>
      <c r="D421">
        <v>190060</v>
      </c>
      <c r="E421" t="s">
        <v>55</v>
      </c>
      <c r="F421" s="15">
        <v>42625</v>
      </c>
      <c r="G421" t="s">
        <v>47</v>
      </c>
      <c r="H421" s="10">
        <f>VLOOKUP(DataPoli[[#This Row],[Zorgprofielklassecode]],BepalendeZPK[],3,FALSE)</f>
        <v>0</v>
      </c>
      <c r="I421" s="19" t="str">
        <f>IFERROR(GETPIVOTDATA("Uitvoeringsdatum",Rekenblad!$A$3,"Uniek patient ID",DataPoli[[#This Row],[Uniek patient ID]],"Diagnosecode",DataPoli[[#This Row],[Diagnosecode]]),"")</f>
        <v/>
      </c>
      <c r="J421" s="27" t="str">
        <f>IF(DataPoli[[#This Row],[Datum bepalend]]="","Nee","Ja")</f>
        <v>Nee</v>
      </c>
      <c r="K421" s="10" t="str">
        <f>IF(DataPoli[[#This Row],[Uitvoeringsdatum]]&gt;DataPoli[[#This Row],[Datum bepalend]],"post","")</f>
        <v/>
      </c>
      <c r="L421" s="27" t="str">
        <f>TEXT(DataPoli[[#This Row],[Uitvoeringsdatum]],"ddd")</f>
        <v>ma</v>
      </c>
      <c r="M421" s="27" t="str">
        <f>IFERROR(DataPoli[[#This Row],[Datum bepalend]]-DataPoli[[#This Row],[Uitvoeringsdatum]],"")</f>
        <v/>
      </c>
    </row>
    <row r="422" spans="1:13" x14ac:dyDescent="0.25">
      <c r="A422">
        <v>200</v>
      </c>
      <c r="B422">
        <v>1</v>
      </c>
      <c r="C422">
        <v>1</v>
      </c>
      <c r="D422">
        <v>190013</v>
      </c>
      <c r="E422" t="s">
        <v>56</v>
      </c>
      <c r="F422" s="15">
        <v>42433</v>
      </c>
      <c r="G422" t="s">
        <v>34</v>
      </c>
      <c r="H422" s="10">
        <f>VLOOKUP(DataPoli[[#This Row],[Zorgprofielklassecode]],BepalendeZPK[],3,FALSE)</f>
        <v>0</v>
      </c>
      <c r="I422" s="19" t="str">
        <f>IFERROR(GETPIVOTDATA("Uitvoeringsdatum",Rekenblad!$A$3,"Uniek patient ID",DataPoli[[#This Row],[Uniek patient ID]],"Diagnosecode",DataPoli[[#This Row],[Diagnosecode]]),"")</f>
        <v/>
      </c>
      <c r="J422" s="27" t="str">
        <f>IF(DataPoli[[#This Row],[Datum bepalend]]="","Nee","Ja")</f>
        <v>Nee</v>
      </c>
      <c r="K422" s="10" t="str">
        <f>IF(DataPoli[[#This Row],[Uitvoeringsdatum]]&gt;DataPoli[[#This Row],[Datum bepalend]],"post","")</f>
        <v/>
      </c>
      <c r="L422" s="27" t="str">
        <f>TEXT(DataPoli[[#This Row],[Uitvoeringsdatum]],"ddd")</f>
        <v>vr</v>
      </c>
      <c r="M422" s="27" t="str">
        <f>IFERROR(DataPoli[[#This Row],[Datum bepalend]]-DataPoli[[#This Row],[Uitvoeringsdatum]],"")</f>
        <v/>
      </c>
    </row>
    <row r="423" spans="1:13" x14ac:dyDescent="0.25">
      <c r="A423">
        <v>200</v>
      </c>
      <c r="B423">
        <v>1</v>
      </c>
      <c r="C423">
        <v>1</v>
      </c>
      <c r="D423">
        <v>190013</v>
      </c>
      <c r="E423" t="s">
        <v>56</v>
      </c>
      <c r="F423" s="15">
        <v>42527</v>
      </c>
      <c r="G423" t="s">
        <v>35</v>
      </c>
      <c r="H423" s="10">
        <f>VLOOKUP(DataPoli[[#This Row],[Zorgprofielklassecode]],BepalendeZPK[],3,FALSE)</f>
        <v>0</v>
      </c>
      <c r="I423" s="19" t="str">
        <f>IFERROR(GETPIVOTDATA("Uitvoeringsdatum",Rekenblad!$A$3,"Uniek patient ID",DataPoli[[#This Row],[Uniek patient ID]],"Diagnosecode",DataPoli[[#This Row],[Diagnosecode]]),"")</f>
        <v/>
      </c>
      <c r="J423" s="27" t="str">
        <f>IF(DataPoli[[#This Row],[Datum bepalend]]="","Nee","Ja")</f>
        <v>Nee</v>
      </c>
      <c r="K423" s="10" t="str">
        <f>IF(DataPoli[[#This Row],[Uitvoeringsdatum]]&gt;DataPoli[[#This Row],[Datum bepalend]],"post","")</f>
        <v/>
      </c>
      <c r="L423" s="27" t="str">
        <f>TEXT(DataPoli[[#This Row],[Uitvoeringsdatum]],"ddd")</f>
        <v>ma</v>
      </c>
      <c r="M423" s="27" t="str">
        <f>IFERROR(DataPoli[[#This Row],[Datum bepalend]]-DataPoli[[#This Row],[Uitvoeringsdatum]],"")</f>
        <v/>
      </c>
    </row>
    <row r="424" spans="1:13" x14ac:dyDescent="0.25">
      <c r="A424">
        <v>200</v>
      </c>
      <c r="B424">
        <v>1</v>
      </c>
      <c r="C424">
        <v>1</v>
      </c>
      <c r="D424">
        <v>190013</v>
      </c>
      <c r="E424" t="s">
        <v>56</v>
      </c>
      <c r="F424" s="15">
        <v>42620</v>
      </c>
      <c r="G424" t="s">
        <v>35</v>
      </c>
      <c r="H424" s="10">
        <f>VLOOKUP(DataPoli[[#This Row],[Zorgprofielklassecode]],BepalendeZPK[],3,FALSE)</f>
        <v>0</v>
      </c>
      <c r="I424" s="19" t="str">
        <f>IFERROR(GETPIVOTDATA("Uitvoeringsdatum",Rekenblad!$A$3,"Uniek patient ID",DataPoli[[#This Row],[Uniek patient ID]],"Diagnosecode",DataPoli[[#This Row],[Diagnosecode]]),"")</f>
        <v/>
      </c>
      <c r="J424" s="27" t="str">
        <f>IF(DataPoli[[#This Row],[Datum bepalend]]="","Nee","Ja")</f>
        <v>Nee</v>
      </c>
      <c r="K424" s="10" t="str">
        <f>IF(DataPoli[[#This Row],[Uitvoeringsdatum]]&gt;DataPoli[[#This Row],[Datum bepalend]],"post","")</f>
        <v/>
      </c>
      <c r="L424" s="27" t="str">
        <f>TEXT(DataPoli[[#This Row],[Uitvoeringsdatum]],"ddd")</f>
        <v>wo</v>
      </c>
      <c r="M424" s="27" t="str">
        <f>IFERROR(DataPoli[[#This Row],[Datum bepalend]]-DataPoli[[#This Row],[Uitvoeringsdatum]],"")</f>
        <v/>
      </c>
    </row>
    <row r="425" spans="1:13" x14ac:dyDescent="0.25">
      <c r="A425">
        <v>200</v>
      </c>
      <c r="B425">
        <v>1</v>
      </c>
      <c r="C425">
        <v>1</v>
      </c>
      <c r="D425">
        <v>190013</v>
      </c>
      <c r="E425" t="s">
        <v>56</v>
      </c>
      <c r="F425" s="15">
        <v>42706</v>
      </c>
      <c r="G425" t="s">
        <v>35</v>
      </c>
      <c r="H425" s="10">
        <f>VLOOKUP(DataPoli[[#This Row],[Zorgprofielklassecode]],BepalendeZPK[],3,FALSE)</f>
        <v>0</v>
      </c>
      <c r="I425" s="19" t="str">
        <f>IFERROR(GETPIVOTDATA("Uitvoeringsdatum",Rekenblad!$A$3,"Uniek patient ID",DataPoli[[#This Row],[Uniek patient ID]],"Diagnosecode",DataPoli[[#This Row],[Diagnosecode]]),"")</f>
        <v/>
      </c>
      <c r="J425" s="27" t="str">
        <f>IF(DataPoli[[#This Row],[Datum bepalend]]="","Nee","Ja")</f>
        <v>Nee</v>
      </c>
      <c r="K425" s="10" t="str">
        <f>IF(DataPoli[[#This Row],[Uitvoeringsdatum]]&gt;DataPoli[[#This Row],[Datum bepalend]],"post","")</f>
        <v/>
      </c>
      <c r="L425" s="27" t="str">
        <f>TEXT(DataPoli[[#This Row],[Uitvoeringsdatum]],"ddd")</f>
        <v>vr</v>
      </c>
      <c r="M425" s="27" t="str">
        <f>IFERROR(DataPoli[[#This Row],[Datum bepalend]]-DataPoli[[#This Row],[Uitvoeringsdatum]],"")</f>
        <v/>
      </c>
    </row>
    <row r="426" spans="1:13" x14ac:dyDescent="0.25">
      <c r="A426">
        <v>201</v>
      </c>
      <c r="B426">
        <v>1</v>
      </c>
      <c r="C426">
        <v>1</v>
      </c>
      <c r="D426">
        <v>190060</v>
      </c>
      <c r="E426" t="s">
        <v>55</v>
      </c>
      <c r="F426" s="15">
        <v>42382</v>
      </c>
      <c r="G426" t="s">
        <v>47</v>
      </c>
      <c r="H426" s="10">
        <f>VLOOKUP(DataPoli[[#This Row],[Zorgprofielklassecode]],BepalendeZPK[],3,FALSE)</f>
        <v>0</v>
      </c>
      <c r="I426" s="19">
        <f>IFERROR(GETPIVOTDATA("Uitvoeringsdatum",Rekenblad!$A$3,"Uniek patient ID",DataPoli[[#This Row],[Uniek patient ID]],"Diagnosecode",DataPoli[[#This Row],[Diagnosecode]]),"")</f>
        <v>42438</v>
      </c>
      <c r="J426" s="27" t="str">
        <f>IF(DataPoli[[#This Row],[Datum bepalend]]="","Nee","Ja")</f>
        <v>Ja</v>
      </c>
      <c r="K426" s="10" t="str">
        <f>IF(DataPoli[[#This Row],[Uitvoeringsdatum]]&gt;DataPoli[[#This Row],[Datum bepalend]],"post","")</f>
        <v/>
      </c>
      <c r="L426" s="27" t="str">
        <f>TEXT(DataPoli[[#This Row],[Uitvoeringsdatum]],"ddd")</f>
        <v>wo</v>
      </c>
      <c r="M426" s="27">
        <f>IFERROR(DataPoli[[#This Row],[Datum bepalend]]-DataPoli[[#This Row],[Uitvoeringsdatum]],"")</f>
        <v>56</v>
      </c>
    </row>
    <row r="427" spans="1:13" x14ac:dyDescent="0.25">
      <c r="A427">
        <v>201</v>
      </c>
      <c r="B427">
        <v>1</v>
      </c>
      <c r="C427">
        <v>1</v>
      </c>
      <c r="D427">
        <v>190013</v>
      </c>
      <c r="E427" t="s">
        <v>56</v>
      </c>
      <c r="F427" s="15">
        <v>42430</v>
      </c>
      <c r="G427" t="s">
        <v>38</v>
      </c>
      <c r="H427" s="10">
        <f>VLOOKUP(DataPoli[[#This Row],[Zorgprofielklassecode]],BepalendeZPK[],3,FALSE)</f>
        <v>0</v>
      </c>
      <c r="I427" s="19">
        <f>IFERROR(GETPIVOTDATA("Uitvoeringsdatum",Rekenblad!$A$3,"Uniek patient ID",DataPoli[[#This Row],[Uniek patient ID]],"Diagnosecode",DataPoli[[#This Row],[Diagnosecode]]),"")</f>
        <v>42438</v>
      </c>
      <c r="J427" s="27" t="str">
        <f>IF(DataPoli[[#This Row],[Datum bepalend]]="","Nee","Ja")</f>
        <v>Ja</v>
      </c>
      <c r="K427" s="10" t="str">
        <f>IF(DataPoli[[#This Row],[Uitvoeringsdatum]]&gt;DataPoli[[#This Row],[Datum bepalend]],"post","")</f>
        <v/>
      </c>
      <c r="L427" s="27" t="str">
        <f>TEXT(DataPoli[[#This Row],[Uitvoeringsdatum]],"ddd")</f>
        <v>di</v>
      </c>
      <c r="M427" s="27">
        <f>IFERROR(DataPoli[[#This Row],[Datum bepalend]]-DataPoli[[#This Row],[Uitvoeringsdatum]],"")</f>
        <v>8</v>
      </c>
    </row>
    <row r="428" spans="1:13" x14ac:dyDescent="0.25">
      <c r="A428">
        <v>201</v>
      </c>
      <c r="B428">
        <v>1</v>
      </c>
      <c r="C428">
        <v>5</v>
      </c>
      <c r="D428">
        <v>30000</v>
      </c>
      <c r="E428" t="s">
        <v>54</v>
      </c>
      <c r="F428" s="15">
        <v>42438</v>
      </c>
      <c r="G428" t="s">
        <v>38</v>
      </c>
      <c r="H428" s="10">
        <f>VLOOKUP(DataPoli[[#This Row],[Zorgprofielklassecode]],BepalendeZPK[],3,FALSE)</f>
        <v>1</v>
      </c>
      <c r="I428" s="19">
        <f>IFERROR(GETPIVOTDATA("Uitvoeringsdatum",Rekenblad!$A$3,"Uniek patient ID",DataPoli[[#This Row],[Uniek patient ID]],"Diagnosecode",DataPoli[[#This Row],[Diagnosecode]]),"")</f>
        <v>42438</v>
      </c>
      <c r="J428" s="27" t="str">
        <f>IF(DataPoli[[#This Row],[Datum bepalend]]="","Nee","Ja")</f>
        <v>Ja</v>
      </c>
      <c r="K428" s="10" t="str">
        <f>IF(DataPoli[[#This Row],[Uitvoeringsdatum]]&gt;DataPoli[[#This Row],[Datum bepalend]],"post","")</f>
        <v/>
      </c>
      <c r="L428" s="27" t="str">
        <f>TEXT(DataPoli[[#This Row],[Uitvoeringsdatum]],"ddd")</f>
        <v>wo</v>
      </c>
      <c r="M428" s="27">
        <f>IFERROR(DataPoli[[#This Row],[Datum bepalend]]-DataPoli[[#This Row],[Uitvoeringsdatum]],"")</f>
        <v>0</v>
      </c>
    </row>
    <row r="429" spans="1:13" x14ac:dyDescent="0.25">
      <c r="A429">
        <v>201</v>
      </c>
      <c r="B429">
        <v>1</v>
      </c>
      <c r="C429">
        <v>5</v>
      </c>
      <c r="D429">
        <v>30000</v>
      </c>
      <c r="E429" t="s">
        <v>54</v>
      </c>
      <c r="F429" s="15">
        <v>42438</v>
      </c>
      <c r="G429" t="s">
        <v>38</v>
      </c>
      <c r="H429" s="10">
        <f>VLOOKUP(DataPoli[[#This Row],[Zorgprofielklassecode]],BepalendeZPK[],3,FALSE)</f>
        <v>1</v>
      </c>
      <c r="I429" s="19">
        <f>IFERROR(GETPIVOTDATA("Uitvoeringsdatum",Rekenblad!$A$3,"Uniek patient ID",DataPoli[[#This Row],[Uniek patient ID]],"Diagnosecode",DataPoli[[#This Row],[Diagnosecode]]),"")</f>
        <v>42438</v>
      </c>
      <c r="J429" s="27" t="str">
        <f>IF(DataPoli[[#This Row],[Datum bepalend]]="","Nee","Ja")</f>
        <v>Ja</v>
      </c>
      <c r="K429" s="10" t="str">
        <f>IF(DataPoli[[#This Row],[Uitvoeringsdatum]]&gt;DataPoli[[#This Row],[Datum bepalend]],"post","")</f>
        <v/>
      </c>
      <c r="L429" s="27" t="str">
        <f>TEXT(DataPoli[[#This Row],[Uitvoeringsdatum]],"ddd")</f>
        <v>wo</v>
      </c>
      <c r="M429" s="27">
        <f>IFERROR(DataPoli[[#This Row],[Datum bepalend]]-DataPoli[[#This Row],[Uitvoeringsdatum]],"")</f>
        <v>0</v>
      </c>
    </row>
    <row r="430" spans="1:13" x14ac:dyDescent="0.25">
      <c r="A430">
        <v>201</v>
      </c>
      <c r="B430">
        <v>1</v>
      </c>
      <c r="C430">
        <v>5</v>
      </c>
      <c r="D430">
        <v>30000</v>
      </c>
      <c r="E430" t="s">
        <v>54</v>
      </c>
      <c r="F430" s="15">
        <v>42438</v>
      </c>
      <c r="G430" t="s">
        <v>38</v>
      </c>
      <c r="H430" s="10">
        <f>VLOOKUP(DataPoli[[#This Row],[Zorgprofielklassecode]],BepalendeZPK[],3,FALSE)</f>
        <v>1</v>
      </c>
      <c r="I430" s="19">
        <f>IFERROR(GETPIVOTDATA("Uitvoeringsdatum",Rekenblad!$A$3,"Uniek patient ID",DataPoli[[#This Row],[Uniek patient ID]],"Diagnosecode",DataPoli[[#This Row],[Diagnosecode]]),"")</f>
        <v>42438</v>
      </c>
      <c r="J430" s="27" t="str">
        <f>IF(DataPoli[[#This Row],[Datum bepalend]]="","Nee","Ja")</f>
        <v>Ja</v>
      </c>
      <c r="K430" s="10" t="str">
        <f>IF(DataPoli[[#This Row],[Uitvoeringsdatum]]&gt;DataPoli[[#This Row],[Datum bepalend]],"post","")</f>
        <v/>
      </c>
      <c r="L430" s="27" t="str">
        <f>TEXT(DataPoli[[#This Row],[Uitvoeringsdatum]],"ddd")</f>
        <v>wo</v>
      </c>
      <c r="M430" s="27">
        <f>IFERROR(DataPoli[[#This Row],[Datum bepalend]]-DataPoli[[#This Row],[Uitvoeringsdatum]],"")</f>
        <v>0</v>
      </c>
    </row>
    <row r="431" spans="1:13" x14ac:dyDescent="0.25">
      <c r="A431">
        <v>201</v>
      </c>
      <c r="B431">
        <v>1</v>
      </c>
      <c r="C431">
        <v>5</v>
      </c>
      <c r="D431">
        <v>30000</v>
      </c>
      <c r="E431" t="s">
        <v>54</v>
      </c>
      <c r="F431" s="15">
        <v>42438</v>
      </c>
      <c r="G431" t="s">
        <v>38</v>
      </c>
      <c r="H431" s="10">
        <f>VLOOKUP(DataPoli[[#This Row],[Zorgprofielklassecode]],BepalendeZPK[],3,FALSE)</f>
        <v>1</v>
      </c>
      <c r="I431" s="19">
        <f>IFERROR(GETPIVOTDATA("Uitvoeringsdatum",Rekenblad!$A$3,"Uniek patient ID",DataPoli[[#This Row],[Uniek patient ID]],"Diagnosecode",DataPoli[[#This Row],[Diagnosecode]]),"")</f>
        <v>42438</v>
      </c>
      <c r="J431" s="27" t="str">
        <f>IF(DataPoli[[#This Row],[Datum bepalend]]="","Nee","Ja")</f>
        <v>Ja</v>
      </c>
      <c r="K431" s="10" t="str">
        <f>IF(DataPoli[[#This Row],[Uitvoeringsdatum]]&gt;DataPoli[[#This Row],[Datum bepalend]],"post","")</f>
        <v/>
      </c>
      <c r="L431" s="27" t="str">
        <f>TEXT(DataPoli[[#This Row],[Uitvoeringsdatum]],"ddd")</f>
        <v>wo</v>
      </c>
      <c r="M431" s="27">
        <f>IFERROR(DataPoli[[#This Row],[Datum bepalend]]-DataPoli[[#This Row],[Uitvoeringsdatum]],"")</f>
        <v>0</v>
      </c>
    </row>
    <row r="432" spans="1:13" x14ac:dyDescent="0.25">
      <c r="A432">
        <v>201</v>
      </c>
      <c r="B432">
        <v>1</v>
      </c>
      <c r="C432">
        <v>1</v>
      </c>
      <c r="D432">
        <v>190013</v>
      </c>
      <c r="E432" t="s">
        <v>56</v>
      </c>
      <c r="F432" s="15">
        <v>42479</v>
      </c>
      <c r="G432" t="s">
        <v>38</v>
      </c>
      <c r="H432" s="10">
        <f>VLOOKUP(DataPoli[[#This Row],[Zorgprofielklassecode]],BepalendeZPK[],3,FALSE)</f>
        <v>0</v>
      </c>
      <c r="I432" s="19">
        <f>IFERROR(GETPIVOTDATA("Uitvoeringsdatum",Rekenblad!$A$3,"Uniek patient ID",DataPoli[[#This Row],[Uniek patient ID]],"Diagnosecode",DataPoli[[#This Row],[Diagnosecode]]),"")</f>
        <v>42438</v>
      </c>
      <c r="J432" s="27" t="str">
        <f>IF(DataPoli[[#This Row],[Datum bepalend]]="","Nee","Ja")</f>
        <v>Ja</v>
      </c>
      <c r="K432" s="10" t="str">
        <f>IF(DataPoli[[#This Row],[Uitvoeringsdatum]]&gt;DataPoli[[#This Row],[Datum bepalend]],"post","")</f>
        <v>post</v>
      </c>
      <c r="L432" s="27" t="str">
        <f>TEXT(DataPoli[[#This Row],[Uitvoeringsdatum]],"ddd")</f>
        <v>di</v>
      </c>
      <c r="M432" s="27">
        <f>IFERROR(DataPoli[[#This Row],[Datum bepalend]]-DataPoli[[#This Row],[Uitvoeringsdatum]],"")</f>
        <v>-41</v>
      </c>
    </row>
    <row r="433" spans="1:13" x14ac:dyDescent="0.25">
      <c r="A433">
        <v>201</v>
      </c>
      <c r="B433">
        <v>1</v>
      </c>
      <c r="C433">
        <v>1</v>
      </c>
      <c r="D433">
        <v>190013</v>
      </c>
      <c r="E433" t="s">
        <v>56</v>
      </c>
      <c r="F433" s="15">
        <v>42535</v>
      </c>
      <c r="G433" t="s">
        <v>38</v>
      </c>
      <c r="H433" s="10">
        <f>VLOOKUP(DataPoli[[#This Row],[Zorgprofielklassecode]],BepalendeZPK[],3,FALSE)</f>
        <v>0</v>
      </c>
      <c r="I433" s="19">
        <f>IFERROR(GETPIVOTDATA("Uitvoeringsdatum",Rekenblad!$A$3,"Uniek patient ID",DataPoli[[#This Row],[Uniek patient ID]],"Diagnosecode",DataPoli[[#This Row],[Diagnosecode]]),"")</f>
        <v>42438</v>
      </c>
      <c r="J433" s="27" t="str">
        <f>IF(DataPoli[[#This Row],[Datum bepalend]]="","Nee","Ja")</f>
        <v>Ja</v>
      </c>
      <c r="K433" s="10" t="str">
        <f>IF(DataPoli[[#This Row],[Uitvoeringsdatum]]&gt;DataPoli[[#This Row],[Datum bepalend]],"post","")</f>
        <v>post</v>
      </c>
      <c r="L433" s="27" t="str">
        <f>TEXT(DataPoli[[#This Row],[Uitvoeringsdatum]],"ddd")</f>
        <v>di</v>
      </c>
      <c r="M433" s="27">
        <f>IFERROR(DataPoli[[#This Row],[Datum bepalend]]-DataPoli[[#This Row],[Uitvoeringsdatum]],"")</f>
        <v>-97</v>
      </c>
    </row>
    <row r="434" spans="1:13" x14ac:dyDescent="0.25">
      <c r="A434">
        <v>201</v>
      </c>
      <c r="B434">
        <v>1</v>
      </c>
      <c r="C434">
        <v>1</v>
      </c>
      <c r="D434">
        <v>190013</v>
      </c>
      <c r="E434" t="s">
        <v>56</v>
      </c>
      <c r="F434" s="15">
        <v>42619</v>
      </c>
      <c r="G434" t="s">
        <v>38</v>
      </c>
      <c r="H434" s="10">
        <f>VLOOKUP(DataPoli[[#This Row],[Zorgprofielklassecode]],BepalendeZPK[],3,FALSE)</f>
        <v>0</v>
      </c>
      <c r="I434" s="19">
        <f>IFERROR(GETPIVOTDATA("Uitvoeringsdatum",Rekenblad!$A$3,"Uniek patient ID",DataPoli[[#This Row],[Uniek patient ID]],"Diagnosecode",DataPoli[[#This Row],[Diagnosecode]]),"")</f>
        <v>42438</v>
      </c>
      <c r="J434" s="27" t="str">
        <f>IF(DataPoli[[#This Row],[Datum bepalend]]="","Nee","Ja")</f>
        <v>Ja</v>
      </c>
      <c r="K434" s="10" t="str">
        <f>IF(DataPoli[[#This Row],[Uitvoeringsdatum]]&gt;DataPoli[[#This Row],[Datum bepalend]],"post","")</f>
        <v>post</v>
      </c>
      <c r="L434" s="27" t="str">
        <f>TEXT(DataPoli[[#This Row],[Uitvoeringsdatum]],"ddd")</f>
        <v>di</v>
      </c>
      <c r="M434" s="27">
        <f>IFERROR(DataPoli[[#This Row],[Datum bepalend]]-DataPoli[[#This Row],[Uitvoeringsdatum]],"")</f>
        <v>-181</v>
      </c>
    </row>
    <row r="435" spans="1:13" x14ac:dyDescent="0.25">
      <c r="A435">
        <v>201</v>
      </c>
      <c r="B435">
        <v>1</v>
      </c>
      <c r="C435">
        <v>1</v>
      </c>
      <c r="D435">
        <v>190013</v>
      </c>
      <c r="E435" t="s">
        <v>56</v>
      </c>
      <c r="F435" s="15">
        <v>42699</v>
      </c>
      <c r="G435" t="s">
        <v>38</v>
      </c>
      <c r="H435" s="10">
        <f>VLOOKUP(DataPoli[[#This Row],[Zorgprofielklassecode]],BepalendeZPK[],3,FALSE)</f>
        <v>0</v>
      </c>
      <c r="I435" s="19">
        <f>IFERROR(GETPIVOTDATA("Uitvoeringsdatum",Rekenblad!$A$3,"Uniek patient ID",DataPoli[[#This Row],[Uniek patient ID]],"Diagnosecode",DataPoli[[#This Row],[Diagnosecode]]),"")</f>
        <v>42438</v>
      </c>
      <c r="J435" s="27" t="str">
        <f>IF(DataPoli[[#This Row],[Datum bepalend]]="","Nee","Ja")</f>
        <v>Ja</v>
      </c>
      <c r="K435" s="10" t="str">
        <f>IF(DataPoli[[#This Row],[Uitvoeringsdatum]]&gt;DataPoli[[#This Row],[Datum bepalend]],"post","")</f>
        <v>post</v>
      </c>
      <c r="L435" s="27" t="str">
        <f>TEXT(DataPoli[[#This Row],[Uitvoeringsdatum]],"ddd")</f>
        <v>vr</v>
      </c>
      <c r="M435" s="27">
        <f>IFERROR(DataPoli[[#This Row],[Datum bepalend]]-DataPoli[[#This Row],[Uitvoeringsdatum]],"")</f>
        <v>-261</v>
      </c>
    </row>
    <row r="436" spans="1:13" x14ac:dyDescent="0.25">
      <c r="A436">
        <v>202</v>
      </c>
      <c r="B436">
        <v>1</v>
      </c>
      <c r="C436">
        <v>1</v>
      </c>
      <c r="D436">
        <v>190013</v>
      </c>
      <c r="E436" t="s">
        <v>56</v>
      </c>
      <c r="F436" s="15">
        <v>42432</v>
      </c>
      <c r="G436" t="s">
        <v>45</v>
      </c>
      <c r="H436" s="10">
        <f>VLOOKUP(DataPoli[[#This Row],[Zorgprofielklassecode]],BepalendeZPK[],3,FALSE)</f>
        <v>0</v>
      </c>
      <c r="I436" s="19" t="str">
        <f>IFERROR(GETPIVOTDATA("Uitvoeringsdatum",Rekenblad!$A$3,"Uniek patient ID",DataPoli[[#This Row],[Uniek patient ID]],"Diagnosecode",DataPoli[[#This Row],[Diagnosecode]]),"")</f>
        <v/>
      </c>
      <c r="J436" s="27" t="str">
        <f>IF(DataPoli[[#This Row],[Datum bepalend]]="","Nee","Ja")</f>
        <v>Nee</v>
      </c>
      <c r="K436" s="10" t="str">
        <f>IF(DataPoli[[#This Row],[Uitvoeringsdatum]]&gt;DataPoli[[#This Row],[Datum bepalend]],"post","")</f>
        <v/>
      </c>
      <c r="L436" s="27" t="str">
        <f>TEXT(DataPoli[[#This Row],[Uitvoeringsdatum]],"ddd")</f>
        <v>do</v>
      </c>
      <c r="M436" s="27" t="str">
        <f>IFERROR(DataPoli[[#This Row],[Datum bepalend]]-DataPoli[[#This Row],[Uitvoeringsdatum]],"")</f>
        <v/>
      </c>
    </row>
    <row r="437" spans="1:13" x14ac:dyDescent="0.25">
      <c r="A437">
        <v>202</v>
      </c>
      <c r="B437">
        <v>1</v>
      </c>
      <c r="C437">
        <v>1</v>
      </c>
      <c r="D437">
        <v>190013</v>
      </c>
      <c r="E437" t="s">
        <v>56</v>
      </c>
      <c r="F437" s="15">
        <v>42475</v>
      </c>
      <c r="G437" t="s">
        <v>47</v>
      </c>
      <c r="H437" s="10">
        <f>VLOOKUP(DataPoli[[#This Row],[Zorgprofielklassecode]],BepalendeZPK[],3,FALSE)</f>
        <v>0</v>
      </c>
      <c r="I437" s="19" t="str">
        <f>IFERROR(GETPIVOTDATA("Uitvoeringsdatum",Rekenblad!$A$3,"Uniek patient ID",DataPoli[[#This Row],[Uniek patient ID]],"Diagnosecode",DataPoli[[#This Row],[Diagnosecode]]),"")</f>
        <v/>
      </c>
      <c r="J437" s="27" t="str">
        <f>IF(DataPoli[[#This Row],[Datum bepalend]]="","Nee","Ja")</f>
        <v>Nee</v>
      </c>
      <c r="K437" s="10" t="str">
        <f>IF(DataPoli[[#This Row],[Uitvoeringsdatum]]&gt;DataPoli[[#This Row],[Datum bepalend]],"post","")</f>
        <v/>
      </c>
      <c r="L437" s="27" t="str">
        <f>TEXT(DataPoli[[#This Row],[Uitvoeringsdatum]],"ddd")</f>
        <v>vr</v>
      </c>
      <c r="M437" s="27" t="str">
        <f>IFERROR(DataPoli[[#This Row],[Datum bepalend]]-DataPoli[[#This Row],[Uitvoeringsdatum]],"")</f>
        <v/>
      </c>
    </row>
    <row r="438" spans="1:13" x14ac:dyDescent="0.25">
      <c r="A438">
        <v>202</v>
      </c>
      <c r="B438">
        <v>1</v>
      </c>
      <c r="C438">
        <v>1</v>
      </c>
      <c r="D438">
        <v>190013</v>
      </c>
      <c r="E438" t="s">
        <v>56</v>
      </c>
      <c r="F438" s="15">
        <v>42709</v>
      </c>
      <c r="G438" t="s">
        <v>47</v>
      </c>
      <c r="H438" s="10">
        <f>VLOOKUP(DataPoli[[#This Row],[Zorgprofielklassecode]],BepalendeZPK[],3,FALSE)</f>
        <v>0</v>
      </c>
      <c r="I438" s="19" t="str">
        <f>IFERROR(GETPIVOTDATA("Uitvoeringsdatum",Rekenblad!$A$3,"Uniek patient ID",DataPoli[[#This Row],[Uniek patient ID]],"Diagnosecode",DataPoli[[#This Row],[Diagnosecode]]),"")</f>
        <v/>
      </c>
      <c r="J438" s="27" t="str">
        <f>IF(DataPoli[[#This Row],[Datum bepalend]]="","Nee","Ja")</f>
        <v>Nee</v>
      </c>
      <c r="K438" s="10" t="str">
        <f>IF(DataPoli[[#This Row],[Uitvoeringsdatum]]&gt;DataPoli[[#This Row],[Datum bepalend]],"post","")</f>
        <v/>
      </c>
      <c r="L438" s="27" t="str">
        <f>TEXT(DataPoli[[#This Row],[Uitvoeringsdatum]],"ddd")</f>
        <v>ma</v>
      </c>
      <c r="M438" s="27" t="str">
        <f>IFERROR(DataPoli[[#This Row],[Datum bepalend]]-DataPoli[[#This Row],[Uitvoeringsdatum]],"")</f>
        <v/>
      </c>
    </row>
    <row r="439" spans="1:13" x14ac:dyDescent="0.25">
      <c r="A439">
        <v>203</v>
      </c>
      <c r="B439">
        <v>1</v>
      </c>
      <c r="C439">
        <v>5</v>
      </c>
      <c r="D439">
        <v>30000</v>
      </c>
      <c r="E439" t="s">
        <v>54</v>
      </c>
      <c r="F439" s="15">
        <v>42389</v>
      </c>
      <c r="G439" t="s">
        <v>38</v>
      </c>
      <c r="H439" s="10">
        <f>VLOOKUP(DataPoli[[#This Row],[Zorgprofielklassecode]],BepalendeZPK[],3,FALSE)</f>
        <v>1</v>
      </c>
      <c r="I439" s="19">
        <f>IFERROR(GETPIVOTDATA("Uitvoeringsdatum",Rekenblad!$A$3,"Uniek patient ID",DataPoli[[#This Row],[Uniek patient ID]],"Diagnosecode",DataPoli[[#This Row],[Diagnosecode]]),"")</f>
        <v>42389</v>
      </c>
      <c r="J439" s="27" t="str">
        <f>IF(DataPoli[[#This Row],[Datum bepalend]]="","Nee","Ja")</f>
        <v>Ja</v>
      </c>
      <c r="K439" s="10" t="str">
        <f>IF(DataPoli[[#This Row],[Uitvoeringsdatum]]&gt;DataPoli[[#This Row],[Datum bepalend]],"post","")</f>
        <v/>
      </c>
      <c r="L439" s="27" t="str">
        <f>TEXT(DataPoli[[#This Row],[Uitvoeringsdatum]],"ddd")</f>
        <v>wo</v>
      </c>
      <c r="M439" s="27">
        <f>IFERROR(DataPoli[[#This Row],[Datum bepalend]]-DataPoli[[#This Row],[Uitvoeringsdatum]],"")</f>
        <v>0</v>
      </c>
    </row>
    <row r="440" spans="1:13" x14ac:dyDescent="0.25">
      <c r="A440">
        <v>203</v>
      </c>
      <c r="B440">
        <v>1</v>
      </c>
      <c r="C440">
        <v>5</v>
      </c>
      <c r="D440">
        <v>30000</v>
      </c>
      <c r="E440" t="s">
        <v>54</v>
      </c>
      <c r="F440" s="15">
        <v>42431</v>
      </c>
      <c r="G440" t="s">
        <v>49</v>
      </c>
      <c r="H440" s="10">
        <f>VLOOKUP(DataPoli[[#This Row],[Zorgprofielklassecode]],BepalendeZPK[],3,FALSE)</f>
        <v>1</v>
      </c>
      <c r="I440" s="19">
        <f>IFERROR(GETPIVOTDATA("Uitvoeringsdatum",Rekenblad!$A$3,"Uniek patient ID",DataPoli[[#This Row],[Uniek patient ID]],"Diagnosecode",DataPoli[[#This Row],[Diagnosecode]]),"")</f>
        <v>42389</v>
      </c>
      <c r="J440" s="27" t="str">
        <f>IF(DataPoli[[#This Row],[Datum bepalend]]="","Nee","Ja")</f>
        <v>Ja</v>
      </c>
      <c r="K440" s="10" t="str">
        <f>IF(DataPoli[[#This Row],[Uitvoeringsdatum]]&gt;DataPoli[[#This Row],[Datum bepalend]],"post","")</f>
        <v>post</v>
      </c>
      <c r="L440" s="27" t="str">
        <f>TEXT(DataPoli[[#This Row],[Uitvoeringsdatum]],"ddd")</f>
        <v>wo</v>
      </c>
      <c r="M440" s="27">
        <f>IFERROR(DataPoli[[#This Row],[Datum bepalend]]-DataPoli[[#This Row],[Uitvoeringsdatum]],"")</f>
        <v>-42</v>
      </c>
    </row>
    <row r="441" spans="1:13" x14ac:dyDescent="0.25">
      <c r="A441">
        <v>203</v>
      </c>
      <c r="B441">
        <v>1</v>
      </c>
      <c r="C441">
        <v>1</v>
      </c>
      <c r="D441">
        <v>190013</v>
      </c>
      <c r="E441" t="s">
        <v>56</v>
      </c>
      <c r="F441" s="15">
        <v>42452</v>
      </c>
      <c r="G441" t="s">
        <v>48</v>
      </c>
      <c r="H441" s="10">
        <f>VLOOKUP(DataPoli[[#This Row],[Zorgprofielklassecode]],BepalendeZPK[],3,FALSE)</f>
        <v>0</v>
      </c>
      <c r="I441" s="19">
        <f>IFERROR(GETPIVOTDATA("Uitvoeringsdatum",Rekenblad!$A$3,"Uniek patient ID",DataPoli[[#This Row],[Uniek patient ID]],"Diagnosecode",DataPoli[[#This Row],[Diagnosecode]]),"")</f>
        <v>42389</v>
      </c>
      <c r="J441" s="27" t="str">
        <f>IF(DataPoli[[#This Row],[Datum bepalend]]="","Nee","Ja")</f>
        <v>Ja</v>
      </c>
      <c r="K441" s="10" t="str">
        <f>IF(DataPoli[[#This Row],[Uitvoeringsdatum]]&gt;DataPoli[[#This Row],[Datum bepalend]],"post","")</f>
        <v>post</v>
      </c>
      <c r="L441" s="27" t="str">
        <f>TEXT(DataPoli[[#This Row],[Uitvoeringsdatum]],"ddd")</f>
        <v>wo</v>
      </c>
      <c r="M441" s="27">
        <f>IFERROR(DataPoli[[#This Row],[Datum bepalend]]-DataPoli[[#This Row],[Uitvoeringsdatum]],"")</f>
        <v>-63</v>
      </c>
    </row>
    <row r="442" spans="1:13" x14ac:dyDescent="0.25">
      <c r="A442">
        <v>203</v>
      </c>
      <c r="B442">
        <v>1</v>
      </c>
      <c r="C442">
        <v>5</v>
      </c>
      <c r="D442">
        <v>30000</v>
      </c>
      <c r="E442" t="s">
        <v>54</v>
      </c>
      <c r="F442" s="15">
        <v>42725</v>
      </c>
      <c r="G442" t="s">
        <v>49</v>
      </c>
      <c r="H442" s="10">
        <f>VLOOKUP(DataPoli[[#This Row],[Zorgprofielklassecode]],BepalendeZPK[],3,FALSE)</f>
        <v>1</v>
      </c>
      <c r="I442" s="19">
        <f>IFERROR(GETPIVOTDATA("Uitvoeringsdatum",Rekenblad!$A$3,"Uniek patient ID",DataPoli[[#This Row],[Uniek patient ID]],"Diagnosecode",DataPoli[[#This Row],[Diagnosecode]]),"")</f>
        <v>42389</v>
      </c>
      <c r="J442" s="27" t="str">
        <f>IF(DataPoli[[#This Row],[Datum bepalend]]="","Nee","Ja")</f>
        <v>Ja</v>
      </c>
      <c r="K442" s="10" t="str">
        <f>IF(DataPoli[[#This Row],[Uitvoeringsdatum]]&gt;DataPoli[[#This Row],[Datum bepalend]],"post","")</f>
        <v>post</v>
      </c>
      <c r="L442" s="27" t="str">
        <f>TEXT(DataPoli[[#This Row],[Uitvoeringsdatum]],"ddd")</f>
        <v>wo</v>
      </c>
      <c r="M442" s="27">
        <f>IFERROR(DataPoli[[#This Row],[Datum bepalend]]-DataPoli[[#This Row],[Uitvoeringsdatum]],"")</f>
        <v>-336</v>
      </c>
    </row>
    <row r="443" spans="1:13" x14ac:dyDescent="0.25">
      <c r="A443">
        <v>204</v>
      </c>
      <c r="B443">
        <v>1</v>
      </c>
      <c r="C443">
        <v>1</v>
      </c>
      <c r="D443">
        <v>190013</v>
      </c>
      <c r="E443" t="s">
        <v>56</v>
      </c>
      <c r="F443" s="15">
        <v>42390</v>
      </c>
      <c r="G443" t="s">
        <v>38</v>
      </c>
      <c r="H443" s="10">
        <f>VLOOKUP(DataPoli[[#This Row],[Zorgprofielklassecode]],BepalendeZPK[],3,FALSE)</f>
        <v>0</v>
      </c>
      <c r="I443" s="19" t="str">
        <f>IFERROR(GETPIVOTDATA("Uitvoeringsdatum",Rekenblad!$A$3,"Uniek patient ID",DataPoli[[#This Row],[Uniek patient ID]],"Diagnosecode",DataPoli[[#This Row],[Diagnosecode]]),"")</f>
        <v/>
      </c>
      <c r="J443" s="27" t="str">
        <f>IF(DataPoli[[#This Row],[Datum bepalend]]="","Nee","Ja")</f>
        <v>Nee</v>
      </c>
      <c r="K443" s="10" t="str">
        <f>IF(DataPoli[[#This Row],[Uitvoeringsdatum]]&gt;DataPoli[[#This Row],[Datum bepalend]],"post","")</f>
        <v/>
      </c>
      <c r="L443" s="27" t="str">
        <f>TEXT(DataPoli[[#This Row],[Uitvoeringsdatum]],"ddd")</f>
        <v>do</v>
      </c>
      <c r="M443" s="27" t="str">
        <f>IFERROR(DataPoli[[#This Row],[Datum bepalend]]-DataPoli[[#This Row],[Uitvoeringsdatum]],"")</f>
        <v/>
      </c>
    </row>
    <row r="444" spans="1:13" x14ac:dyDescent="0.25">
      <c r="A444">
        <v>205</v>
      </c>
      <c r="B444">
        <v>1</v>
      </c>
      <c r="C444">
        <v>1</v>
      </c>
      <c r="D444">
        <v>190060</v>
      </c>
      <c r="E444" t="s">
        <v>55</v>
      </c>
      <c r="F444" s="15">
        <v>42410</v>
      </c>
      <c r="G444" t="s">
        <v>42</v>
      </c>
      <c r="H444" s="10">
        <f>VLOOKUP(DataPoli[[#This Row],[Zorgprofielklassecode]],BepalendeZPK[],3,FALSE)</f>
        <v>0</v>
      </c>
      <c r="I444" s="19" t="str">
        <f>IFERROR(GETPIVOTDATA("Uitvoeringsdatum",Rekenblad!$A$3,"Uniek patient ID",DataPoli[[#This Row],[Uniek patient ID]],"Diagnosecode",DataPoli[[#This Row],[Diagnosecode]]),"")</f>
        <v/>
      </c>
      <c r="J444" s="27" t="str">
        <f>IF(DataPoli[[#This Row],[Datum bepalend]]="","Nee","Ja")</f>
        <v>Nee</v>
      </c>
      <c r="K444" s="10" t="str">
        <f>IF(DataPoli[[#This Row],[Uitvoeringsdatum]]&gt;DataPoli[[#This Row],[Datum bepalend]],"post","")</f>
        <v/>
      </c>
      <c r="L444" s="27" t="str">
        <f>TEXT(DataPoli[[#This Row],[Uitvoeringsdatum]],"ddd")</f>
        <v>wo</v>
      </c>
      <c r="M444" s="27" t="str">
        <f>IFERROR(DataPoli[[#This Row],[Datum bepalend]]-DataPoli[[#This Row],[Uitvoeringsdatum]],"")</f>
        <v/>
      </c>
    </row>
    <row r="445" spans="1:13" x14ac:dyDescent="0.25">
      <c r="A445">
        <v>206</v>
      </c>
      <c r="B445">
        <v>1</v>
      </c>
      <c r="C445">
        <v>1</v>
      </c>
      <c r="D445">
        <v>190060</v>
      </c>
      <c r="E445" t="s">
        <v>55</v>
      </c>
      <c r="F445" s="15">
        <v>42492</v>
      </c>
      <c r="G445" t="s">
        <v>39</v>
      </c>
      <c r="H445" s="10">
        <f>VLOOKUP(DataPoli[[#This Row],[Zorgprofielklassecode]],BepalendeZPK[],3,FALSE)</f>
        <v>0</v>
      </c>
      <c r="I445" s="19" t="str">
        <f>IFERROR(GETPIVOTDATA("Uitvoeringsdatum",Rekenblad!$A$3,"Uniek patient ID",DataPoli[[#This Row],[Uniek patient ID]],"Diagnosecode",DataPoli[[#This Row],[Diagnosecode]]),"")</f>
        <v/>
      </c>
      <c r="J445" s="27" t="str">
        <f>IF(DataPoli[[#This Row],[Datum bepalend]]="","Nee","Ja")</f>
        <v>Nee</v>
      </c>
      <c r="K445" s="10" t="str">
        <f>IF(DataPoli[[#This Row],[Uitvoeringsdatum]]&gt;DataPoli[[#This Row],[Datum bepalend]],"post","")</f>
        <v/>
      </c>
      <c r="L445" s="27" t="str">
        <f>TEXT(DataPoli[[#This Row],[Uitvoeringsdatum]],"ddd")</f>
        <v>ma</v>
      </c>
      <c r="M445" s="27" t="str">
        <f>IFERROR(DataPoli[[#This Row],[Datum bepalend]]-DataPoli[[#This Row],[Uitvoeringsdatum]],"")</f>
        <v/>
      </c>
    </row>
    <row r="446" spans="1:13" x14ac:dyDescent="0.25">
      <c r="A446">
        <v>208</v>
      </c>
      <c r="B446">
        <v>1</v>
      </c>
      <c r="C446">
        <v>1</v>
      </c>
      <c r="D446">
        <v>190013</v>
      </c>
      <c r="E446" t="s">
        <v>56</v>
      </c>
      <c r="F446" s="15">
        <v>42417</v>
      </c>
      <c r="G446" t="s">
        <v>45</v>
      </c>
      <c r="H446" s="10">
        <f>VLOOKUP(DataPoli[[#This Row],[Zorgprofielklassecode]],BepalendeZPK[],3,FALSE)</f>
        <v>0</v>
      </c>
      <c r="I446" s="19" t="str">
        <f>IFERROR(GETPIVOTDATA("Uitvoeringsdatum",Rekenblad!$A$3,"Uniek patient ID",DataPoli[[#This Row],[Uniek patient ID]],"Diagnosecode",DataPoli[[#This Row],[Diagnosecode]]),"")</f>
        <v/>
      </c>
      <c r="J446" s="27" t="str">
        <f>IF(DataPoli[[#This Row],[Datum bepalend]]="","Nee","Ja")</f>
        <v>Nee</v>
      </c>
      <c r="K446" s="10" t="str">
        <f>IF(DataPoli[[#This Row],[Uitvoeringsdatum]]&gt;DataPoli[[#This Row],[Datum bepalend]],"post","")</f>
        <v/>
      </c>
      <c r="L446" s="27" t="str">
        <f>TEXT(DataPoli[[#This Row],[Uitvoeringsdatum]],"ddd")</f>
        <v>wo</v>
      </c>
      <c r="M446" s="27" t="str">
        <f>IFERROR(DataPoli[[#This Row],[Datum bepalend]]-DataPoli[[#This Row],[Uitvoeringsdatum]],"")</f>
        <v/>
      </c>
    </row>
    <row r="447" spans="1:13" x14ac:dyDescent="0.25">
      <c r="A447">
        <v>208</v>
      </c>
      <c r="B447">
        <v>1</v>
      </c>
      <c r="C447">
        <v>1</v>
      </c>
      <c r="D447">
        <v>190013</v>
      </c>
      <c r="E447" t="s">
        <v>56</v>
      </c>
      <c r="F447" s="15">
        <v>42489</v>
      </c>
      <c r="G447" t="s">
        <v>37</v>
      </c>
      <c r="H447" s="10">
        <f>VLOOKUP(DataPoli[[#This Row],[Zorgprofielklassecode]],BepalendeZPK[],3,FALSE)</f>
        <v>0</v>
      </c>
      <c r="I447" s="19" t="str">
        <f>IFERROR(GETPIVOTDATA("Uitvoeringsdatum",Rekenblad!$A$3,"Uniek patient ID",DataPoli[[#This Row],[Uniek patient ID]],"Diagnosecode",DataPoli[[#This Row],[Diagnosecode]]),"")</f>
        <v/>
      </c>
      <c r="J447" s="27" t="str">
        <f>IF(DataPoli[[#This Row],[Datum bepalend]]="","Nee","Ja")</f>
        <v>Nee</v>
      </c>
      <c r="K447" s="10" t="str">
        <f>IF(DataPoli[[#This Row],[Uitvoeringsdatum]]&gt;DataPoli[[#This Row],[Datum bepalend]],"post","")</f>
        <v/>
      </c>
      <c r="L447" s="27" t="str">
        <f>TEXT(DataPoli[[#This Row],[Uitvoeringsdatum]],"ddd")</f>
        <v>vr</v>
      </c>
      <c r="M447" s="27" t="str">
        <f>IFERROR(DataPoli[[#This Row],[Datum bepalend]]-DataPoli[[#This Row],[Uitvoeringsdatum]],"")</f>
        <v/>
      </c>
    </row>
    <row r="448" spans="1:13" x14ac:dyDescent="0.25">
      <c r="A448">
        <v>208</v>
      </c>
      <c r="B448">
        <v>1</v>
      </c>
      <c r="C448">
        <v>1</v>
      </c>
      <c r="D448">
        <v>190013</v>
      </c>
      <c r="E448" t="s">
        <v>56</v>
      </c>
      <c r="F448" s="15">
        <v>42508</v>
      </c>
      <c r="G448" t="s">
        <v>45</v>
      </c>
      <c r="H448" s="10">
        <f>VLOOKUP(DataPoli[[#This Row],[Zorgprofielklassecode]],BepalendeZPK[],3,FALSE)</f>
        <v>0</v>
      </c>
      <c r="I448" s="19" t="str">
        <f>IFERROR(GETPIVOTDATA("Uitvoeringsdatum",Rekenblad!$A$3,"Uniek patient ID",DataPoli[[#This Row],[Uniek patient ID]],"Diagnosecode",DataPoli[[#This Row],[Diagnosecode]]),"")</f>
        <v/>
      </c>
      <c r="J448" s="27" t="str">
        <f>IF(DataPoli[[#This Row],[Datum bepalend]]="","Nee","Ja")</f>
        <v>Nee</v>
      </c>
      <c r="K448" s="10" t="str">
        <f>IF(DataPoli[[#This Row],[Uitvoeringsdatum]]&gt;DataPoli[[#This Row],[Datum bepalend]],"post","")</f>
        <v/>
      </c>
      <c r="L448" s="27" t="str">
        <f>TEXT(DataPoli[[#This Row],[Uitvoeringsdatum]],"ddd")</f>
        <v>wo</v>
      </c>
      <c r="M448" s="27" t="str">
        <f>IFERROR(DataPoli[[#This Row],[Datum bepalend]]-DataPoli[[#This Row],[Uitvoeringsdatum]],"")</f>
        <v/>
      </c>
    </row>
    <row r="449" spans="1:13" x14ac:dyDescent="0.25">
      <c r="A449">
        <v>208</v>
      </c>
      <c r="B449">
        <v>1</v>
      </c>
      <c r="C449">
        <v>1</v>
      </c>
      <c r="D449">
        <v>190013</v>
      </c>
      <c r="E449" t="s">
        <v>56</v>
      </c>
      <c r="F449" s="15">
        <v>42524</v>
      </c>
      <c r="G449" t="s">
        <v>45</v>
      </c>
      <c r="H449" s="10">
        <f>VLOOKUP(DataPoli[[#This Row],[Zorgprofielklassecode]],BepalendeZPK[],3,FALSE)</f>
        <v>0</v>
      </c>
      <c r="I449" s="19" t="str">
        <f>IFERROR(GETPIVOTDATA("Uitvoeringsdatum",Rekenblad!$A$3,"Uniek patient ID",DataPoli[[#This Row],[Uniek patient ID]],"Diagnosecode",DataPoli[[#This Row],[Diagnosecode]]),"")</f>
        <v/>
      </c>
      <c r="J449" s="27" t="str">
        <f>IF(DataPoli[[#This Row],[Datum bepalend]]="","Nee","Ja")</f>
        <v>Nee</v>
      </c>
      <c r="K449" s="10" t="str">
        <f>IF(DataPoli[[#This Row],[Uitvoeringsdatum]]&gt;DataPoli[[#This Row],[Datum bepalend]],"post","")</f>
        <v/>
      </c>
      <c r="L449" s="27" t="str">
        <f>TEXT(DataPoli[[#This Row],[Uitvoeringsdatum]],"ddd")</f>
        <v>vr</v>
      </c>
      <c r="M449" s="27" t="str">
        <f>IFERROR(DataPoli[[#This Row],[Datum bepalend]]-DataPoli[[#This Row],[Uitvoeringsdatum]],"")</f>
        <v/>
      </c>
    </row>
    <row r="450" spans="1:13" x14ac:dyDescent="0.25">
      <c r="A450">
        <v>208</v>
      </c>
      <c r="B450">
        <v>1</v>
      </c>
      <c r="C450">
        <v>1</v>
      </c>
      <c r="D450">
        <v>190013</v>
      </c>
      <c r="E450" t="s">
        <v>56</v>
      </c>
      <c r="F450" s="15">
        <v>42580</v>
      </c>
      <c r="G450" t="s">
        <v>45</v>
      </c>
      <c r="H450" s="10">
        <f>VLOOKUP(DataPoli[[#This Row],[Zorgprofielklassecode]],BepalendeZPK[],3,FALSE)</f>
        <v>0</v>
      </c>
      <c r="I450" s="19" t="str">
        <f>IFERROR(GETPIVOTDATA("Uitvoeringsdatum",Rekenblad!$A$3,"Uniek patient ID",DataPoli[[#This Row],[Uniek patient ID]],"Diagnosecode",DataPoli[[#This Row],[Diagnosecode]]),"")</f>
        <v/>
      </c>
      <c r="J450" s="27" t="str">
        <f>IF(DataPoli[[#This Row],[Datum bepalend]]="","Nee","Ja")</f>
        <v>Nee</v>
      </c>
      <c r="K450" s="10" t="str">
        <f>IF(DataPoli[[#This Row],[Uitvoeringsdatum]]&gt;DataPoli[[#This Row],[Datum bepalend]],"post","")</f>
        <v/>
      </c>
      <c r="L450" s="27" t="str">
        <f>TEXT(DataPoli[[#This Row],[Uitvoeringsdatum]],"ddd")</f>
        <v>vr</v>
      </c>
      <c r="M450" s="27" t="str">
        <f>IFERROR(DataPoli[[#This Row],[Datum bepalend]]-DataPoli[[#This Row],[Uitvoeringsdatum]],"")</f>
        <v/>
      </c>
    </row>
    <row r="451" spans="1:13" x14ac:dyDescent="0.25">
      <c r="A451">
        <v>208</v>
      </c>
      <c r="B451">
        <v>1</v>
      </c>
      <c r="C451">
        <v>1</v>
      </c>
      <c r="D451">
        <v>190013</v>
      </c>
      <c r="E451" t="s">
        <v>56</v>
      </c>
      <c r="F451" s="15">
        <v>42657</v>
      </c>
      <c r="G451" t="s">
        <v>45</v>
      </c>
      <c r="H451" s="10">
        <f>VLOOKUP(DataPoli[[#This Row],[Zorgprofielklassecode]],BepalendeZPK[],3,FALSE)</f>
        <v>0</v>
      </c>
      <c r="I451" s="19" t="str">
        <f>IFERROR(GETPIVOTDATA("Uitvoeringsdatum",Rekenblad!$A$3,"Uniek patient ID",DataPoli[[#This Row],[Uniek patient ID]],"Diagnosecode",DataPoli[[#This Row],[Diagnosecode]]),"")</f>
        <v/>
      </c>
      <c r="J451" s="27" t="str">
        <f>IF(DataPoli[[#This Row],[Datum bepalend]]="","Nee","Ja")</f>
        <v>Nee</v>
      </c>
      <c r="K451" s="10" t="str">
        <f>IF(DataPoli[[#This Row],[Uitvoeringsdatum]]&gt;DataPoli[[#This Row],[Datum bepalend]],"post","")</f>
        <v/>
      </c>
      <c r="L451" s="27" t="str">
        <f>TEXT(DataPoli[[#This Row],[Uitvoeringsdatum]],"ddd")</f>
        <v>vr</v>
      </c>
      <c r="M451" s="27" t="str">
        <f>IFERROR(DataPoli[[#This Row],[Datum bepalend]]-DataPoli[[#This Row],[Uitvoeringsdatum]],"")</f>
        <v/>
      </c>
    </row>
    <row r="452" spans="1:13" x14ac:dyDescent="0.25">
      <c r="A452">
        <v>208</v>
      </c>
      <c r="B452">
        <v>1</v>
      </c>
      <c r="C452">
        <v>1</v>
      </c>
      <c r="D452">
        <v>190013</v>
      </c>
      <c r="E452" t="s">
        <v>56</v>
      </c>
      <c r="F452" s="15">
        <v>42690</v>
      </c>
      <c r="G452" t="s">
        <v>45</v>
      </c>
      <c r="H452" s="10">
        <f>VLOOKUP(DataPoli[[#This Row],[Zorgprofielklassecode]],BepalendeZPK[],3,FALSE)</f>
        <v>0</v>
      </c>
      <c r="I452" s="19" t="str">
        <f>IFERROR(GETPIVOTDATA("Uitvoeringsdatum",Rekenblad!$A$3,"Uniek patient ID",DataPoli[[#This Row],[Uniek patient ID]],"Diagnosecode",DataPoli[[#This Row],[Diagnosecode]]),"")</f>
        <v/>
      </c>
      <c r="J452" s="27" t="str">
        <f>IF(DataPoli[[#This Row],[Datum bepalend]]="","Nee","Ja")</f>
        <v>Nee</v>
      </c>
      <c r="K452" s="10" t="str">
        <f>IF(DataPoli[[#This Row],[Uitvoeringsdatum]]&gt;DataPoli[[#This Row],[Datum bepalend]],"post","")</f>
        <v/>
      </c>
      <c r="L452" s="27" t="str">
        <f>TEXT(DataPoli[[#This Row],[Uitvoeringsdatum]],"ddd")</f>
        <v>wo</v>
      </c>
      <c r="M452" s="27" t="str">
        <f>IFERROR(DataPoli[[#This Row],[Datum bepalend]]-DataPoli[[#This Row],[Uitvoeringsdatum]],"")</f>
        <v/>
      </c>
    </row>
    <row r="453" spans="1:13" x14ac:dyDescent="0.25">
      <c r="A453">
        <v>208</v>
      </c>
      <c r="B453">
        <v>1</v>
      </c>
      <c r="C453">
        <v>1</v>
      </c>
      <c r="D453">
        <v>190013</v>
      </c>
      <c r="E453" t="s">
        <v>56</v>
      </c>
      <c r="F453" s="15">
        <v>42716</v>
      </c>
      <c r="G453" t="s">
        <v>45</v>
      </c>
      <c r="H453" s="10">
        <f>VLOOKUP(DataPoli[[#This Row],[Zorgprofielklassecode]],BepalendeZPK[],3,FALSE)</f>
        <v>0</v>
      </c>
      <c r="I453" s="19" t="str">
        <f>IFERROR(GETPIVOTDATA("Uitvoeringsdatum",Rekenblad!$A$3,"Uniek patient ID",DataPoli[[#This Row],[Uniek patient ID]],"Diagnosecode",DataPoli[[#This Row],[Diagnosecode]]),"")</f>
        <v/>
      </c>
      <c r="J453" s="27" t="str">
        <f>IF(DataPoli[[#This Row],[Datum bepalend]]="","Nee","Ja")</f>
        <v>Nee</v>
      </c>
      <c r="K453" s="10" t="str">
        <f>IF(DataPoli[[#This Row],[Uitvoeringsdatum]]&gt;DataPoli[[#This Row],[Datum bepalend]],"post","")</f>
        <v/>
      </c>
      <c r="L453" s="27" t="str">
        <f>TEXT(DataPoli[[#This Row],[Uitvoeringsdatum]],"ddd")</f>
        <v>ma</v>
      </c>
      <c r="M453" s="27" t="str">
        <f>IFERROR(DataPoli[[#This Row],[Datum bepalend]]-DataPoli[[#This Row],[Uitvoeringsdatum]],"")</f>
        <v/>
      </c>
    </row>
    <row r="454" spans="1:13" x14ac:dyDescent="0.25">
      <c r="A454">
        <v>209</v>
      </c>
      <c r="B454">
        <v>1</v>
      </c>
      <c r="C454">
        <v>1</v>
      </c>
      <c r="D454">
        <v>190060</v>
      </c>
      <c r="E454" t="s">
        <v>55</v>
      </c>
      <c r="F454" s="15">
        <v>42601</v>
      </c>
      <c r="G454" t="s">
        <v>39</v>
      </c>
      <c r="H454" s="10">
        <f>VLOOKUP(DataPoli[[#This Row],[Zorgprofielklassecode]],BepalendeZPK[],3,FALSE)</f>
        <v>0</v>
      </c>
      <c r="I454" s="19" t="str">
        <f>IFERROR(GETPIVOTDATA("Uitvoeringsdatum",Rekenblad!$A$3,"Uniek patient ID",DataPoli[[#This Row],[Uniek patient ID]],"Diagnosecode",DataPoli[[#This Row],[Diagnosecode]]),"")</f>
        <v/>
      </c>
      <c r="J454" s="27" t="str">
        <f>IF(DataPoli[[#This Row],[Datum bepalend]]="","Nee","Ja")</f>
        <v>Nee</v>
      </c>
      <c r="K454" s="10" t="str">
        <f>IF(DataPoli[[#This Row],[Uitvoeringsdatum]]&gt;DataPoli[[#This Row],[Datum bepalend]],"post","")</f>
        <v/>
      </c>
      <c r="L454" s="27" t="str">
        <f>TEXT(DataPoli[[#This Row],[Uitvoeringsdatum]],"ddd")</f>
        <v>vr</v>
      </c>
      <c r="M454" s="27" t="str">
        <f>IFERROR(DataPoli[[#This Row],[Datum bepalend]]-DataPoli[[#This Row],[Uitvoeringsdatum]],"")</f>
        <v/>
      </c>
    </row>
    <row r="455" spans="1:13" x14ac:dyDescent="0.25">
      <c r="A455">
        <v>209</v>
      </c>
      <c r="B455">
        <v>1</v>
      </c>
      <c r="C455">
        <v>1</v>
      </c>
      <c r="D455">
        <v>190013</v>
      </c>
      <c r="E455" t="s">
        <v>56</v>
      </c>
      <c r="F455" s="15">
        <v>42606</v>
      </c>
      <c r="G455" t="s">
        <v>48</v>
      </c>
      <c r="H455" s="10">
        <f>VLOOKUP(DataPoli[[#This Row],[Zorgprofielklassecode]],BepalendeZPK[],3,FALSE)</f>
        <v>0</v>
      </c>
      <c r="I455" s="19" t="str">
        <f>IFERROR(GETPIVOTDATA("Uitvoeringsdatum",Rekenblad!$A$3,"Uniek patient ID",DataPoli[[#This Row],[Uniek patient ID]],"Diagnosecode",DataPoli[[#This Row],[Diagnosecode]]),"")</f>
        <v/>
      </c>
      <c r="J455" s="27" t="str">
        <f>IF(DataPoli[[#This Row],[Datum bepalend]]="","Nee","Ja")</f>
        <v>Nee</v>
      </c>
      <c r="K455" s="10" t="str">
        <f>IF(DataPoli[[#This Row],[Uitvoeringsdatum]]&gt;DataPoli[[#This Row],[Datum bepalend]],"post","")</f>
        <v/>
      </c>
      <c r="L455" s="27" t="str">
        <f>TEXT(DataPoli[[#This Row],[Uitvoeringsdatum]],"ddd")</f>
        <v>wo</v>
      </c>
      <c r="M455" s="27" t="str">
        <f>IFERROR(DataPoli[[#This Row],[Datum bepalend]]-DataPoli[[#This Row],[Uitvoeringsdatum]],"")</f>
        <v/>
      </c>
    </row>
    <row r="456" spans="1:13" x14ac:dyDescent="0.25">
      <c r="A456">
        <v>209</v>
      </c>
      <c r="B456">
        <v>1</v>
      </c>
      <c r="C456">
        <v>1</v>
      </c>
      <c r="D456">
        <v>190013</v>
      </c>
      <c r="E456" t="s">
        <v>56</v>
      </c>
      <c r="F456" s="15">
        <v>42688</v>
      </c>
      <c r="G456" t="s">
        <v>35</v>
      </c>
      <c r="H456" s="10">
        <f>VLOOKUP(DataPoli[[#This Row],[Zorgprofielklassecode]],BepalendeZPK[],3,FALSE)</f>
        <v>0</v>
      </c>
      <c r="I456" s="19" t="str">
        <f>IFERROR(GETPIVOTDATA("Uitvoeringsdatum",Rekenblad!$A$3,"Uniek patient ID",DataPoli[[#This Row],[Uniek patient ID]],"Diagnosecode",DataPoli[[#This Row],[Diagnosecode]]),"")</f>
        <v/>
      </c>
      <c r="J456" s="27" t="str">
        <f>IF(DataPoli[[#This Row],[Datum bepalend]]="","Nee","Ja")</f>
        <v>Nee</v>
      </c>
      <c r="K456" s="10" t="str">
        <f>IF(DataPoli[[#This Row],[Uitvoeringsdatum]]&gt;DataPoli[[#This Row],[Datum bepalend]],"post","")</f>
        <v/>
      </c>
      <c r="L456" s="27" t="str">
        <f>TEXT(DataPoli[[#This Row],[Uitvoeringsdatum]],"ddd")</f>
        <v>ma</v>
      </c>
      <c r="M456" s="27" t="str">
        <f>IFERROR(DataPoli[[#This Row],[Datum bepalend]]-DataPoli[[#This Row],[Uitvoeringsdatum]],"")</f>
        <v/>
      </c>
    </row>
    <row r="457" spans="1:13" x14ac:dyDescent="0.25">
      <c r="A457">
        <v>210</v>
      </c>
      <c r="B457">
        <v>1</v>
      </c>
      <c r="C457">
        <v>1</v>
      </c>
      <c r="D457">
        <v>190013</v>
      </c>
      <c r="E457" t="s">
        <v>56</v>
      </c>
      <c r="F457" s="15">
        <v>42424</v>
      </c>
      <c r="G457" t="s">
        <v>38</v>
      </c>
      <c r="H457" s="10">
        <f>VLOOKUP(DataPoli[[#This Row],[Zorgprofielklassecode]],BepalendeZPK[],3,FALSE)</f>
        <v>0</v>
      </c>
      <c r="I457" s="19" t="str">
        <f>IFERROR(GETPIVOTDATA("Uitvoeringsdatum",Rekenblad!$A$3,"Uniek patient ID",DataPoli[[#This Row],[Uniek patient ID]],"Diagnosecode",DataPoli[[#This Row],[Diagnosecode]]),"")</f>
        <v/>
      </c>
      <c r="J457" s="27" t="str">
        <f>IF(DataPoli[[#This Row],[Datum bepalend]]="","Nee","Ja")</f>
        <v>Nee</v>
      </c>
      <c r="K457" s="10" t="str">
        <f>IF(DataPoli[[#This Row],[Uitvoeringsdatum]]&gt;DataPoli[[#This Row],[Datum bepalend]],"post","")</f>
        <v/>
      </c>
      <c r="L457" s="27" t="str">
        <f>TEXT(DataPoli[[#This Row],[Uitvoeringsdatum]],"ddd")</f>
        <v>wo</v>
      </c>
      <c r="M457" s="27" t="str">
        <f>IFERROR(DataPoli[[#This Row],[Datum bepalend]]-DataPoli[[#This Row],[Uitvoeringsdatum]],"")</f>
        <v/>
      </c>
    </row>
    <row r="458" spans="1:13" x14ac:dyDescent="0.25">
      <c r="A458">
        <v>210</v>
      </c>
      <c r="B458">
        <v>1</v>
      </c>
      <c r="C458">
        <v>1</v>
      </c>
      <c r="D458">
        <v>190013</v>
      </c>
      <c r="E458" t="s">
        <v>56</v>
      </c>
      <c r="F458" s="15">
        <v>42520</v>
      </c>
      <c r="G458" t="s">
        <v>45</v>
      </c>
      <c r="H458" s="10">
        <f>VLOOKUP(DataPoli[[#This Row],[Zorgprofielklassecode]],BepalendeZPK[],3,FALSE)</f>
        <v>0</v>
      </c>
      <c r="I458" s="19" t="str">
        <f>IFERROR(GETPIVOTDATA("Uitvoeringsdatum",Rekenblad!$A$3,"Uniek patient ID",DataPoli[[#This Row],[Uniek patient ID]],"Diagnosecode",DataPoli[[#This Row],[Diagnosecode]]),"")</f>
        <v/>
      </c>
      <c r="J458" s="27" t="str">
        <f>IF(DataPoli[[#This Row],[Datum bepalend]]="","Nee","Ja")</f>
        <v>Nee</v>
      </c>
      <c r="K458" s="10" t="str">
        <f>IF(DataPoli[[#This Row],[Uitvoeringsdatum]]&gt;DataPoli[[#This Row],[Datum bepalend]],"post","")</f>
        <v/>
      </c>
      <c r="L458" s="27" t="str">
        <f>TEXT(DataPoli[[#This Row],[Uitvoeringsdatum]],"ddd")</f>
        <v>ma</v>
      </c>
      <c r="M458" s="27" t="str">
        <f>IFERROR(DataPoli[[#This Row],[Datum bepalend]]-DataPoli[[#This Row],[Uitvoeringsdatum]],"")</f>
        <v/>
      </c>
    </row>
    <row r="459" spans="1:13" x14ac:dyDescent="0.25">
      <c r="A459">
        <v>211</v>
      </c>
      <c r="B459">
        <v>1</v>
      </c>
      <c r="C459">
        <v>1</v>
      </c>
      <c r="D459">
        <v>190013</v>
      </c>
      <c r="E459" t="s">
        <v>56</v>
      </c>
      <c r="F459" s="15">
        <v>42438</v>
      </c>
      <c r="G459" t="s">
        <v>49</v>
      </c>
      <c r="H459" s="10">
        <f>VLOOKUP(DataPoli[[#This Row],[Zorgprofielklassecode]],BepalendeZPK[],3,FALSE)</f>
        <v>0</v>
      </c>
      <c r="I459" s="19">
        <f>IFERROR(GETPIVOTDATA("Uitvoeringsdatum",Rekenblad!$A$3,"Uniek patient ID",DataPoli[[#This Row],[Uniek patient ID]],"Diagnosecode",DataPoli[[#This Row],[Diagnosecode]]),"")</f>
        <v>42698</v>
      </c>
      <c r="J459" s="27" t="str">
        <f>IF(DataPoli[[#This Row],[Datum bepalend]]="","Nee","Ja")</f>
        <v>Ja</v>
      </c>
      <c r="K459" s="10" t="str">
        <f>IF(DataPoli[[#This Row],[Uitvoeringsdatum]]&gt;DataPoli[[#This Row],[Datum bepalend]],"post","")</f>
        <v/>
      </c>
      <c r="L459" s="27" t="str">
        <f>TEXT(DataPoli[[#This Row],[Uitvoeringsdatum]],"ddd")</f>
        <v>wo</v>
      </c>
      <c r="M459" s="27">
        <f>IFERROR(DataPoli[[#This Row],[Datum bepalend]]-DataPoli[[#This Row],[Uitvoeringsdatum]],"")</f>
        <v>260</v>
      </c>
    </row>
    <row r="460" spans="1:13" x14ac:dyDescent="0.25">
      <c r="A460">
        <v>211</v>
      </c>
      <c r="B460">
        <v>1</v>
      </c>
      <c r="C460">
        <v>1</v>
      </c>
      <c r="D460">
        <v>190013</v>
      </c>
      <c r="E460" t="s">
        <v>56</v>
      </c>
      <c r="F460" s="15">
        <v>42661</v>
      </c>
      <c r="G460" t="s">
        <v>44</v>
      </c>
      <c r="H460" s="10">
        <f>VLOOKUP(DataPoli[[#This Row],[Zorgprofielklassecode]],BepalendeZPK[],3,FALSE)</f>
        <v>0</v>
      </c>
      <c r="I460" s="19">
        <f>IFERROR(GETPIVOTDATA("Uitvoeringsdatum",Rekenblad!$A$3,"Uniek patient ID",DataPoli[[#This Row],[Uniek patient ID]],"Diagnosecode",DataPoli[[#This Row],[Diagnosecode]]),"")</f>
        <v>42698</v>
      </c>
      <c r="J460" s="27" t="str">
        <f>IF(DataPoli[[#This Row],[Datum bepalend]]="","Nee","Ja")</f>
        <v>Ja</v>
      </c>
      <c r="K460" s="10" t="str">
        <f>IF(DataPoli[[#This Row],[Uitvoeringsdatum]]&gt;DataPoli[[#This Row],[Datum bepalend]],"post","")</f>
        <v/>
      </c>
      <c r="L460" s="27" t="str">
        <f>TEXT(DataPoli[[#This Row],[Uitvoeringsdatum]],"ddd")</f>
        <v>di</v>
      </c>
      <c r="M460" s="27">
        <f>IFERROR(DataPoli[[#This Row],[Datum bepalend]]-DataPoli[[#This Row],[Uitvoeringsdatum]],"")</f>
        <v>37</v>
      </c>
    </row>
    <row r="461" spans="1:13" x14ac:dyDescent="0.25">
      <c r="A461">
        <v>211</v>
      </c>
      <c r="B461">
        <v>1</v>
      </c>
      <c r="C461">
        <v>1</v>
      </c>
      <c r="D461">
        <v>190013</v>
      </c>
      <c r="E461" t="s">
        <v>56</v>
      </c>
      <c r="F461" s="15">
        <v>42690</v>
      </c>
      <c r="G461" t="s">
        <v>49</v>
      </c>
      <c r="H461" s="10">
        <f>VLOOKUP(DataPoli[[#This Row],[Zorgprofielklassecode]],BepalendeZPK[],3,FALSE)</f>
        <v>0</v>
      </c>
      <c r="I461" s="19">
        <f>IFERROR(GETPIVOTDATA("Uitvoeringsdatum",Rekenblad!$A$3,"Uniek patient ID",DataPoli[[#This Row],[Uniek patient ID]],"Diagnosecode",DataPoli[[#This Row],[Diagnosecode]]),"")</f>
        <v>42698</v>
      </c>
      <c r="J461" s="27" t="str">
        <f>IF(DataPoli[[#This Row],[Datum bepalend]]="","Nee","Ja")</f>
        <v>Ja</v>
      </c>
      <c r="K461" s="10" t="str">
        <f>IF(DataPoli[[#This Row],[Uitvoeringsdatum]]&gt;DataPoli[[#This Row],[Datum bepalend]],"post","")</f>
        <v/>
      </c>
      <c r="L461" s="27" t="str">
        <f>TEXT(DataPoli[[#This Row],[Uitvoeringsdatum]],"ddd")</f>
        <v>wo</v>
      </c>
      <c r="M461" s="27">
        <f>IFERROR(DataPoli[[#This Row],[Datum bepalend]]-DataPoli[[#This Row],[Uitvoeringsdatum]],"")</f>
        <v>8</v>
      </c>
    </row>
    <row r="462" spans="1:13" x14ac:dyDescent="0.25">
      <c r="A462">
        <v>211</v>
      </c>
      <c r="B462">
        <v>1</v>
      </c>
      <c r="C462">
        <v>5</v>
      </c>
      <c r="D462">
        <v>30000</v>
      </c>
      <c r="E462" t="s">
        <v>54</v>
      </c>
      <c r="F462" s="15">
        <v>42698</v>
      </c>
      <c r="G462" t="s">
        <v>45</v>
      </c>
      <c r="H462" s="10">
        <f>VLOOKUP(DataPoli[[#This Row],[Zorgprofielklassecode]],BepalendeZPK[],3,FALSE)</f>
        <v>1</v>
      </c>
      <c r="I462" s="19">
        <f>IFERROR(GETPIVOTDATA("Uitvoeringsdatum",Rekenblad!$A$3,"Uniek patient ID",DataPoli[[#This Row],[Uniek patient ID]],"Diagnosecode",DataPoli[[#This Row],[Diagnosecode]]),"")</f>
        <v>42698</v>
      </c>
      <c r="J462" s="27" t="str">
        <f>IF(DataPoli[[#This Row],[Datum bepalend]]="","Nee","Ja")</f>
        <v>Ja</v>
      </c>
      <c r="K462" s="10" t="str">
        <f>IF(DataPoli[[#This Row],[Uitvoeringsdatum]]&gt;DataPoli[[#This Row],[Datum bepalend]],"post","")</f>
        <v/>
      </c>
      <c r="L462" s="27" t="str">
        <f>TEXT(DataPoli[[#This Row],[Uitvoeringsdatum]],"ddd")</f>
        <v>do</v>
      </c>
      <c r="M462" s="27">
        <f>IFERROR(DataPoli[[#This Row],[Datum bepalend]]-DataPoli[[#This Row],[Uitvoeringsdatum]],"")</f>
        <v>0</v>
      </c>
    </row>
    <row r="463" spans="1:13" x14ac:dyDescent="0.25">
      <c r="A463">
        <v>212</v>
      </c>
      <c r="B463">
        <v>1</v>
      </c>
      <c r="C463">
        <v>5</v>
      </c>
      <c r="D463">
        <v>30000</v>
      </c>
      <c r="E463" t="s">
        <v>54</v>
      </c>
      <c r="F463" s="15">
        <v>42446</v>
      </c>
      <c r="G463" t="s">
        <v>33</v>
      </c>
      <c r="H463" s="10">
        <f>VLOOKUP(DataPoli[[#This Row],[Zorgprofielklassecode]],BepalendeZPK[],3,FALSE)</f>
        <v>1</v>
      </c>
      <c r="I463" s="19">
        <f>IFERROR(GETPIVOTDATA("Uitvoeringsdatum",Rekenblad!$A$3,"Uniek patient ID",DataPoli[[#This Row],[Uniek patient ID]],"Diagnosecode",DataPoli[[#This Row],[Diagnosecode]]),"")</f>
        <v>42446</v>
      </c>
      <c r="J463" s="27" t="str">
        <f>IF(DataPoli[[#This Row],[Datum bepalend]]="","Nee","Ja")</f>
        <v>Ja</v>
      </c>
      <c r="K463" s="10" t="str">
        <f>IF(DataPoli[[#This Row],[Uitvoeringsdatum]]&gt;DataPoli[[#This Row],[Datum bepalend]],"post","")</f>
        <v/>
      </c>
      <c r="L463" s="27" t="str">
        <f>TEXT(DataPoli[[#This Row],[Uitvoeringsdatum]],"ddd")</f>
        <v>do</v>
      </c>
      <c r="M463" s="27">
        <f>IFERROR(DataPoli[[#This Row],[Datum bepalend]]-DataPoli[[#This Row],[Uitvoeringsdatum]],"")</f>
        <v>0</v>
      </c>
    </row>
    <row r="464" spans="1:13" x14ac:dyDescent="0.25">
      <c r="A464">
        <v>212</v>
      </c>
      <c r="B464">
        <v>1</v>
      </c>
      <c r="C464">
        <v>1</v>
      </c>
      <c r="D464">
        <v>190013</v>
      </c>
      <c r="E464" t="s">
        <v>56</v>
      </c>
      <c r="F464" s="15">
        <v>42499</v>
      </c>
      <c r="G464" t="s">
        <v>40</v>
      </c>
      <c r="H464" s="10">
        <f>VLOOKUP(DataPoli[[#This Row],[Zorgprofielklassecode]],BepalendeZPK[],3,FALSE)</f>
        <v>0</v>
      </c>
      <c r="I464" s="19">
        <f>IFERROR(GETPIVOTDATA("Uitvoeringsdatum",Rekenblad!$A$3,"Uniek patient ID",DataPoli[[#This Row],[Uniek patient ID]],"Diagnosecode",DataPoli[[#This Row],[Diagnosecode]]),"")</f>
        <v>42446</v>
      </c>
      <c r="J464" s="27" t="str">
        <f>IF(DataPoli[[#This Row],[Datum bepalend]]="","Nee","Ja")</f>
        <v>Ja</v>
      </c>
      <c r="K464" s="10" t="str">
        <f>IF(DataPoli[[#This Row],[Uitvoeringsdatum]]&gt;DataPoli[[#This Row],[Datum bepalend]],"post","")</f>
        <v>post</v>
      </c>
      <c r="L464" s="27" t="str">
        <f>TEXT(DataPoli[[#This Row],[Uitvoeringsdatum]],"ddd")</f>
        <v>ma</v>
      </c>
      <c r="M464" s="27">
        <f>IFERROR(DataPoli[[#This Row],[Datum bepalend]]-DataPoli[[#This Row],[Uitvoeringsdatum]],"")</f>
        <v>-53</v>
      </c>
    </row>
    <row r="465" spans="1:13" x14ac:dyDescent="0.25">
      <c r="A465">
        <v>213</v>
      </c>
      <c r="B465">
        <v>1</v>
      </c>
      <c r="C465">
        <v>1</v>
      </c>
      <c r="D465">
        <v>190013</v>
      </c>
      <c r="E465" t="s">
        <v>56</v>
      </c>
      <c r="F465" s="15">
        <v>42394</v>
      </c>
      <c r="G465" t="s">
        <v>47</v>
      </c>
      <c r="H465" s="10">
        <f>VLOOKUP(DataPoli[[#This Row],[Zorgprofielklassecode]],BepalendeZPK[],3,FALSE)</f>
        <v>0</v>
      </c>
      <c r="I465" s="19" t="str">
        <f>IFERROR(GETPIVOTDATA("Uitvoeringsdatum",Rekenblad!$A$3,"Uniek patient ID",DataPoli[[#This Row],[Uniek patient ID]],"Diagnosecode",DataPoli[[#This Row],[Diagnosecode]]),"")</f>
        <v/>
      </c>
      <c r="J465" s="27" t="str">
        <f>IF(DataPoli[[#This Row],[Datum bepalend]]="","Nee","Ja")</f>
        <v>Nee</v>
      </c>
      <c r="K465" s="10" t="str">
        <f>IF(DataPoli[[#This Row],[Uitvoeringsdatum]]&gt;DataPoli[[#This Row],[Datum bepalend]],"post","")</f>
        <v/>
      </c>
      <c r="L465" s="27" t="str">
        <f>TEXT(DataPoli[[#This Row],[Uitvoeringsdatum]],"ddd")</f>
        <v>ma</v>
      </c>
      <c r="M465" s="27" t="str">
        <f>IFERROR(DataPoli[[#This Row],[Datum bepalend]]-DataPoli[[#This Row],[Uitvoeringsdatum]],"")</f>
        <v/>
      </c>
    </row>
    <row r="466" spans="1:13" x14ac:dyDescent="0.25">
      <c r="A466">
        <v>214</v>
      </c>
      <c r="B466">
        <v>1</v>
      </c>
      <c r="C466">
        <v>1</v>
      </c>
      <c r="D466">
        <v>190060</v>
      </c>
      <c r="E466" t="s">
        <v>55</v>
      </c>
      <c r="F466" s="15">
        <v>42410</v>
      </c>
      <c r="G466" t="s">
        <v>42</v>
      </c>
      <c r="H466" s="10">
        <f>VLOOKUP(DataPoli[[#This Row],[Zorgprofielklassecode]],BepalendeZPK[],3,FALSE)</f>
        <v>0</v>
      </c>
      <c r="I466" s="19" t="str">
        <f>IFERROR(GETPIVOTDATA("Uitvoeringsdatum",Rekenblad!$A$3,"Uniek patient ID",DataPoli[[#This Row],[Uniek patient ID]],"Diagnosecode",DataPoli[[#This Row],[Diagnosecode]]),"")</f>
        <v/>
      </c>
      <c r="J466" s="27" t="str">
        <f>IF(DataPoli[[#This Row],[Datum bepalend]]="","Nee","Ja")</f>
        <v>Nee</v>
      </c>
      <c r="K466" s="10" t="str">
        <f>IF(DataPoli[[#This Row],[Uitvoeringsdatum]]&gt;DataPoli[[#This Row],[Datum bepalend]],"post","")</f>
        <v/>
      </c>
      <c r="L466" s="27" t="str">
        <f>TEXT(DataPoli[[#This Row],[Uitvoeringsdatum]],"ddd")</f>
        <v>wo</v>
      </c>
      <c r="M466" s="27" t="str">
        <f>IFERROR(DataPoli[[#This Row],[Datum bepalend]]-DataPoli[[#This Row],[Uitvoeringsdatum]],"")</f>
        <v/>
      </c>
    </row>
    <row r="467" spans="1:13" x14ac:dyDescent="0.25">
      <c r="A467">
        <v>215</v>
      </c>
      <c r="B467">
        <v>1</v>
      </c>
      <c r="C467">
        <v>1</v>
      </c>
      <c r="D467">
        <v>190013</v>
      </c>
      <c r="E467" t="s">
        <v>56</v>
      </c>
      <c r="F467" s="15">
        <v>42634</v>
      </c>
      <c r="G467" t="s">
        <v>38</v>
      </c>
      <c r="H467" s="10">
        <f>VLOOKUP(DataPoli[[#This Row],[Zorgprofielklassecode]],BepalendeZPK[],3,FALSE)</f>
        <v>0</v>
      </c>
      <c r="I467" s="19" t="str">
        <f>IFERROR(GETPIVOTDATA("Uitvoeringsdatum",Rekenblad!$A$3,"Uniek patient ID",DataPoli[[#This Row],[Uniek patient ID]],"Diagnosecode",DataPoli[[#This Row],[Diagnosecode]]),"")</f>
        <v/>
      </c>
      <c r="J467" s="27" t="str">
        <f>IF(DataPoli[[#This Row],[Datum bepalend]]="","Nee","Ja")</f>
        <v>Nee</v>
      </c>
      <c r="K467" s="10" t="str">
        <f>IF(DataPoli[[#This Row],[Uitvoeringsdatum]]&gt;DataPoli[[#This Row],[Datum bepalend]],"post","")</f>
        <v/>
      </c>
      <c r="L467" s="27" t="str">
        <f>TEXT(DataPoli[[#This Row],[Uitvoeringsdatum]],"ddd")</f>
        <v>wo</v>
      </c>
      <c r="M467" s="27" t="str">
        <f>IFERROR(DataPoli[[#This Row],[Datum bepalend]]-DataPoli[[#This Row],[Uitvoeringsdatum]],"")</f>
        <v/>
      </c>
    </row>
    <row r="468" spans="1:13" x14ac:dyDescent="0.25">
      <c r="A468">
        <v>216</v>
      </c>
      <c r="B468">
        <v>1</v>
      </c>
      <c r="C468">
        <v>1</v>
      </c>
      <c r="D468">
        <v>190060</v>
      </c>
      <c r="E468" t="s">
        <v>55</v>
      </c>
      <c r="F468" s="15">
        <v>42548</v>
      </c>
      <c r="G468" t="s">
        <v>45</v>
      </c>
      <c r="H468" s="10">
        <f>VLOOKUP(DataPoli[[#This Row],[Zorgprofielklassecode]],BepalendeZPK[],3,FALSE)</f>
        <v>0</v>
      </c>
      <c r="I468" s="19" t="str">
        <f>IFERROR(GETPIVOTDATA("Uitvoeringsdatum",Rekenblad!$A$3,"Uniek patient ID",DataPoli[[#This Row],[Uniek patient ID]],"Diagnosecode",DataPoli[[#This Row],[Diagnosecode]]),"")</f>
        <v/>
      </c>
      <c r="J468" s="27" t="str">
        <f>IF(DataPoli[[#This Row],[Datum bepalend]]="","Nee","Ja")</f>
        <v>Nee</v>
      </c>
      <c r="K468" s="10" t="str">
        <f>IF(DataPoli[[#This Row],[Uitvoeringsdatum]]&gt;DataPoli[[#This Row],[Datum bepalend]],"post","")</f>
        <v/>
      </c>
      <c r="L468" s="27" t="str">
        <f>TEXT(DataPoli[[#This Row],[Uitvoeringsdatum]],"ddd")</f>
        <v>ma</v>
      </c>
      <c r="M468" s="27" t="str">
        <f>IFERROR(DataPoli[[#This Row],[Datum bepalend]]-DataPoli[[#This Row],[Uitvoeringsdatum]],"")</f>
        <v/>
      </c>
    </row>
    <row r="469" spans="1:13" x14ac:dyDescent="0.25">
      <c r="A469">
        <v>216</v>
      </c>
      <c r="B469">
        <v>1</v>
      </c>
      <c r="C469">
        <v>1</v>
      </c>
      <c r="D469">
        <v>190013</v>
      </c>
      <c r="E469" t="s">
        <v>56</v>
      </c>
      <c r="F469" s="15">
        <v>42697</v>
      </c>
      <c r="G469" t="s">
        <v>45</v>
      </c>
      <c r="H469" s="10">
        <f>VLOOKUP(DataPoli[[#This Row],[Zorgprofielklassecode]],BepalendeZPK[],3,FALSE)</f>
        <v>0</v>
      </c>
      <c r="I469" s="19" t="str">
        <f>IFERROR(GETPIVOTDATA("Uitvoeringsdatum",Rekenblad!$A$3,"Uniek patient ID",DataPoli[[#This Row],[Uniek patient ID]],"Diagnosecode",DataPoli[[#This Row],[Diagnosecode]]),"")</f>
        <v/>
      </c>
      <c r="J469" s="27" t="str">
        <f>IF(DataPoli[[#This Row],[Datum bepalend]]="","Nee","Ja")</f>
        <v>Nee</v>
      </c>
      <c r="K469" s="10" t="str">
        <f>IF(DataPoli[[#This Row],[Uitvoeringsdatum]]&gt;DataPoli[[#This Row],[Datum bepalend]],"post","")</f>
        <v/>
      </c>
      <c r="L469" s="27" t="str">
        <f>TEXT(DataPoli[[#This Row],[Uitvoeringsdatum]],"ddd")</f>
        <v>wo</v>
      </c>
      <c r="M469" s="27" t="str">
        <f>IFERROR(DataPoli[[#This Row],[Datum bepalend]]-DataPoli[[#This Row],[Uitvoeringsdatum]],"")</f>
        <v/>
      </c>
    </row>
    <row r="470" spans="1:13" x14ac:dyDescent="0.25">
      <c r="A470">
        <v>216</v>
      </c>
      <c r="B470">
        <v>1</v>
      </c>
      <c r="C470">
        <v>1</v>
      </c>
      <c r="D470">
        <v>190013</v>
      </c>
      <c r="E470" t="s">
        <v>56</v>
      </c>
      <c r="F470" s="15">
        <v>42711</v>
      </c>
      <c r="G470" t="s">
        <v>45</v>
      </c>
      <c r="H470" s="10">
        <f>VLOOKUP(DataPoli[[#This Row],[Zorgprofielklassecode]],BepalendeZPK[],3,FALSE)</f>
        <v>0</v>
      </c>
      <c r="I470" s="19" t="str">
        <f>IFERROR(GETPIVOTDATA("Uitvoeringsdatum",Rekenblad!$A$3,"Uniek patient ID",DataPoli[[#This Row],[Uniek patient ID]],"Diagnosecode",DataPoli[[#This Row],[Diagnosecode]]),"")</f>
        <v/>
      </c>
      <c r="J470" s="27" t="str">
        <f>IF(DataPoli[[#This Row],[Datum bepalend]]="","Nee","Ja")</f>
        <v>Nee</v>
      </c>
      <c r="K470" s="10" t="str">
        <f>IF(DataPoli[[#This Row],[Uitvoeringsdatum]]&gt;DataPoli[[#This Row],[Datum bepalend]],"post","")</f>
        <v/>
      </c>
      <c r="L470" s="27" t="str">
        <f>TEXT(DataPoli[[#This Row],[Uitvoeringsdatum]],"ddd")</f>
        <v>wo</v>
      </c>
      <c r="M470" s="27" t="str">
        <f>IFERROR(DataPoli[[#This Row],[Datum bepalend]]-DataPoli[[#This Row],[Uitvoeringsdatum]],"")</f>
        <v/>
      </c>
    </row>
    <row r="471" spans="1:13" x14ac:dyDescent="0.25">
      <c r="A471">
        <v>217</v>
      </c>
      <c r="B471">
        <v>1</v>
      </c>
      <c r="C471">
        <v>1</v>
      </c>
      <c r="D471">
        <v>190013</v>
      </c>
      <c r="E471" t="s">
        <v>56</v>
      </c>
      <c r="F471" s="15">
        <v>42572</v>
      </c>
      <c r="G471" t="s">
        <v>42</v>
      </c>
      <c r="H471" s="10">
        <f>VLOOKUP(DataPoli[[#This Row],[Zorgprofielklassecode]],BepalendeZPK[],3,FALSE)</f>
        <v>0</v>
      </c>
      <c r="I471" s="19" t="str">
        <f>IFERROR(GETPIVOTDATA("Uitvoeringsdatum",Rekenblad!$A$3,"Uniek patient ID",DataPoli[[#This Row],[Uniek patient ID]],"Diagnosecode",DataPoli[[#This Row],[Diagnosecode]]),"")</f>
        <v/>
      </c>
      <c r="J471" s="27" t="str">
        <f>IF(DataPoli[[#This Row],[Datum bepalend]]="","Nee","Ja")</f>
        <v>Nee</v>
      </c>
      <c r="K471" s="10" t="str">
        <f>IF(DataPoli[[#This Row],[Uitvoeringsdatum]]&gt;DataPoli[[#This Row],[Datum bepalend]],"post","")</f>
        <v/>
      </c>
      <c r="L471" s="27" t="str">
        <f>TEXT(DataPoli[[#This Row],[Uitvoeringsdatum]],"ddd")</f>
        <v>do</v>
      </c>
      <c r="M471" s="27" t="str">
        <f>IFERROR(DataPoli[[#This Row],[Datum bepalend]]-DataPoli[[#This Row],[Uitvoeringsdatum]],"")</f>
        <v/>
      </c>
    </row>
    <row r="472" spans="1:13" x14ac:dyDescent="0.25">
      <c r="A472">
        <v>218</v>
      </c>
      <c r="B472">
        <v>1</v>
      </c>
      <c r="C472">
        <v>1</v>
      </c>
      <c r="D472">
        <v>190013</v>
      </c>
      <c r="E472" t="s">
        <v>56</v>
      </c>
      <c r="F472" s="15">
        <v>42594</v>
      </c>
      <c r="G472" t="s">
        <v>47</v>
      </c>
      <c r="H472" s="10">
        <f>VLOOKUP(DataPoli[[#This Row],[Zorgprofielklassecode]],BepalendeZPK[],3,FALSE)</f>
        <v>0</v>
      </c>
      <c r="I472" s="19">
        <f>IFERROR(GETPIVOTDATA("Uitvoeringsdatum",Rekenblad!$A$3,"Uniek patient ID",DataPoli[[#This Row],[Uniek patient ID]],"Diagnosecode",DataPoli[[#This Row],[Diagnosecode]]),"")</f>
        <v>42608</v>
      </c>
      <c r="J472" s="27" t="str">
        <f>IF(DataPoli[[#This Row],[Datum bepalend]]="","Nee","Ja")</f>
        <v>Ja</v>
      </c>
      <c r="K472" s="10" t="str">
        <f>IF(DataPoli[[#This Row],[Uitvoeringsdatum]]&gt;DataPoli[[#This Row],[Datum bepalend]],"post","")</f>
        <v/>
      </c>
      <c r="L472" s="27" t="str">
        <f>TEXT(DataPoli[[#This Row],[Uitvoeringsdatum]],"ddd")</f>
        <v>vr</v>
      </c>
      <c r="M472" s="27">
        <f>IFERROR(DataPoli[[#This Row],[Datum bepalend]]-DataPoli[[#This Row],[Uitvoeringsdatum]],"")</f>
        <v>14</v>
      </c>
    </row>
    <row r="473" spans="1:13" x14ac:dyDescent="0.25">
      <c r="A473">
        <v>218</v>
      </c>
      <c r="B473">
        <v>1</v>
      </c>
      <c r="C473">
        <v>5</v>
      </c>
      <c r="D473">
        <v>30000</v>
      </c>
      <c r="E473" t="s">
        <v>54</v>
      </c>
      <c r="F473" s="15">
        <v>42608</v>
      </c>
      <c r="G473" t="s">
        <v>47</v>
      </c>
      <c r="H473" s="10">
        <f>VLOOKUP(DataPoli[[#This Row],[Zorgprofielklassecode]],BepalendeZPK[],3,FALSE)</f>
        <v>1</v>
      </c>
      <c r="I473" s="19">
        <f>IFERROR(GETPIVOTDATA("Uitvoeringsdatum",Rekenblad!$A$3,"Uniek patient ID",DataPoli[[#This Row],[Uniek patient ID]],"Diagnosecode",DataPoli[[#This Row],[Diagnosecode]]),"")</f>
        <v>42608</v>
      </c>
      <c r="J473" s="27" t="str">
        <f>IF(DataPoli[[#This Row],[Datum bepalend]]="","Nee","Ja")</f>
        <v>Ja</v>
      </c>
      <c r="K473" s="10" t="str">
        <f>IF(DataPoli[[#This Row],[Uitvoeringsdatum]]&gt;DataPoli[[#This Row],[Datum bepalend]],"post","")</f>
        <v/>
      </c>
      <c r="L473" s="27" t="str">
        <f>TEXT(DataPoli[[#This Row],[Uitvoeringsdatum]],"ddd")</f>
        <v>vr</v>
      </c>
      <c r="M473" s="27">
        <f>IFERROR(DataPoli[[#This Row],[Datum bepalend]]-DataPoli[[#This Row],[Uitvoeringsdatum]],"")</f>
        <v>0</v>
      </c>
    </row>
    <row r="474" spans="1:13" x14ac:dyDescent="0.25">
      <c r="A474">
        <v>218</v>
      </c>
      <c r="B474">
        <v>1</v>
      </c>
      <c r="C474">
        <v>1</v>
      </c>
      <c r="D474">
        <v>190013</v>
      </c>
      <c r="E474" t="s">
        <v>56</v>
      </c>
      <c r="F474" s="15">
        <v>42650</v>
      </c>
      <c r="G474" t="s">
        <v>47</v>
      </c>
      <c r="H474" s="10">
        <f>VLOOKUP(DataPoli[[#This Row],[Zorgprofielklassecode]],BepalendeZPK[],3,FALSE)</f>
        <v>0</v>
      </c>
      <c r="I474" s="19">
        <f>IFERROR(GETPIVOTDATA("Uitvoeringsdatum",Rekenblad!$A$3,"Uniek patient ID",DataPoli[[#This Row],[Uniek patient ID]],"Diagnosecode",DataPoli[[#This Row],[Diagnosecode]]),"")</f>
        <v>42608</v>
      </c>
      <c r="J474" s="27" t="str">
        <f>IF(DataPoli[[#This Row],[Datum bepalend]]="","Nee","Ja")</f>
        <v>Ja</v>
      </c>
      <c r="K474" s="10" t="str">
        <f>IF(DataPoli[[#This Row],[Uitvoeringsdatum]]&gt;DataPoli[[#This Row],[Datum bepalend]],"post","")</f>
        <v>post</v>
      </c>
      <c r="L474" s="27" t="str">
        <f>TEXT(DataPoli[[#This Row],[Uitvoeringsdatum]],"ddd")</f>
        <v>vr</v>
      </c>
      <c r="M474" s="27">
        <f>IFERROR(DataPoli[[#This Row],[Datum bepalend]]-DataPoli[[#This Row],[Uitvoeringsdatum]],"")</f>
        <v>-42</v>
      </c>
    </row>
    <row r="475" spans="1:13" x14ac:dyDescent="0.25">
      <c r="A475">
        <v>219</v>
      </c>
      <c r="B475">
        <v>1</v>
      </c>
      <c r="C475">
        <v>1</v>
      </c>
      <c r="D475">
        <v>190060</v>
      </c>
      <c r="E475" t="s">
        <v>55</v>
      </c>
      <c r="F475" s="15">
        <v>42676</v>
      </c>
      <c r="G475" t="s">
        <v>40</v>
      </c>
      <c r="H475" s="10">
        <f>VLOOKUP(DataPoli[[#This Row],[Zorgprofielklassecode]],BepalendeZPK[],3,FALSE)</f>
        <v>0</v>
      </c>
      <c r="I475" s="19" t="str">
        <f>IFERROR(GETPIVOTDATA("Uitvoeringsdatum",Rekenblad!$A$3,"Uniek patient ID",DataPoli[[#This Row],[Uniek patient ID]],"Diagnosecode",DataPoli[[#This Row],[Diagnosecode]]),"")</f>
        <v/>
      </c>
      <c r="J475" s="27" t="str">
        <f>IF(DataPoli[[#This Row],[Datum bepalend]]="","Nee","Ja")</f>
        <v>Nee</v>
      </c>
      <c r="K475" s="10" t="str">
        <f>IF(DataPoli[[#This Row],[Uitvoeringsdatum]]&gt;DataPoli[[#This Row],[Datum bepalend]],"post","")</f>
        <v/>
      </c>
      <c r="L475" s="27" t="str">
        <f>TEXT(DataPoli[[#This Row],[Uitvoeringsdatum]],"ddd")</f>
        <v>wo</v>
      </c>
      <c r="M475" s="27" t="str">
        <f>IFERROR(DataPoli[[#This Row],[Datum bepalend]]-DataPoli[[#This Row],[Uitvoeringsdatum]],"")</f>
        <v/>
      </c>
    </row>
    <row r="476" spans="1:13" x14ac:dyDescent="0.25">
      <c r="A476">
        <v>221</v>
      </c>
      <c r="B476">
        <v>1</v>
      </c>
      <c r="C476">
        <v>1</v>
      </c>
      <c r="D476">
        <v>190060</v>
      </c>
      <c r="E476" t="s">
        <v>55</v>
      </c>
      <c r="F476" s="15">
        <v>42520</v>
      </c>
      <c r="G476" t="s">
        <v>36</v>
      </c>
      <c r="H476" s="10">
        <f>VLOOKUP(DataPoli[[#This Row],[Zorgprofielklassecode]],BepalendeZPK[],3,FALSE)</f>
        <v>0</v>
      </c>
      <c r="I476" s="19" t="str">
        <f>IFERROR(GETPIVOTDATA("Uitvoeringsdatum",Rekenblad!$A$3,"Uniek patient ID",DataPoli[[#This Row],[Uniek patient ID]],"Diagnosecode",DataPoli[[#This Row],[Diagnosecode]]),"")</f>
        <v/>
      </c>
      <c r="J476" s="27" t="str">
        <f>IF(DataPoli[[#This Row],[Datum bepalend]]="","Nee","Ja")</f>
        <v>Nee</v>
      </c>
      <c r="K476" s="10" t="str">
        <f>IF(DataPoli[[#This Row],[Uitvoeringsdatum]]&gt;DataPoli[[#This Row],[Datum bepalend]],"post","")</f>
        <v/>
      </c>
      <c r="L476" s="27" t="str">
        <f>TEXT(DataPoli[[#This Row],[Uitvoeringsdatum]],"ddd")</f>
        <v>ma</v>
      </c>
      <c r="M476" s="27" t="str">
        <f>IFERROR(DataPoli[[#This Row],[Datum bepalend]]-DataPoli[[#This Row],[Uitvoeringsdatum]],"")</f>
        <v/>
      </c>
    </row>
    <row r="477" spans="1:13" x14ac:dyDescent="0.25">
      <c r="A477">
        <v>221</v>
      </c>
      <c r="B477">
        <v>1</v>
      </c>
      <c r="C477">
        <v>1</v>
      </c>
      <c r="D477">
        <v>190013</v>
      </c>
      <c r="E477" t="s">
        <v>56</v>
      </c>
      <c r="F477" s="15">
        <v>42541</v>
      </c>
      <c r="G477" t="s">
        <v>36</v>
      </c>
      <c r="H477" s="10">
        <f>VLOOKUP(DataPoli[[#This Row],[Zorgprofielklassecode]],BepalendeZPK[],3,FALSE)</f>
        <v>0</v>
      </c>
      <c r="I477" s="19" t="str">
        <f>IFERROR(GETPIVOTDATA("Uitvoeringsdatum",Rekenblad!$A$3,"Uniek patient ID",DataPoli[[#This Row],[Uniek patient ID]],"Diagnosecode",DataPoli[[#This Row],[Diagnosecode]]),"")</f>
        <v/>
      </c>
      <c r="J477" s="27" t="str">
        <f>IF(DataPoli[[#This Row],[Datum bepalend]]="","Nee","Ja")</f>
        <v>Nee</v>
      </c>
      <c r="K477" s="10" t="str">
        <f>IF(DataPoli[[#This Row],[Uitvoeringsdatum]]&gt;DataPoli[[#This Row],[Datum bepalend]],"post","")</f>
        <v/>
      </c>
      <c r="L477" s="27" t="str">
        <f>TEXT(DataPoli[[#This Row],[Uitvoeringsdatum]],"ddd")</f>
        <v>ma</v>
      </c>
      <c r="M477" s="27" t="str">
        <f>IFERROR(DataPoli[[#This Row],[Datum bepalend]]-DataPoli[[#This Row],[Uitvoeringsdatum]],"")</f>
        <v/>
      </c>
    </row>
    <row r="478" spans="1:13" x14ac:dyDescent="0.25">
      <c r="A478">
        <v>222</v>
      </c>
      <c r="B478">
        <v>1</v>
      </c>
      <c r="C478">
        <v>1</v>
      </c>
      <c r="D478">
        <v>190013</v>
      </c>
      <c r="E478" t="s">
        <v>56</v>
      </c>
      <c r="F478" s="15">
        <v>42390</v>
      </c>
      <c r="G478" t="s">
        <v>38</v>
      </c>
      <c r="H478" s="10">
        <f>VLOOKUP(DataPoli[[#This Row],[Zorgprofielklassecode]],BepalendeZPK[],3,FALSE)</f>
        <v>0</v>
      </c>
      <c r="I478" s="19" t="str">
        <f>IFERROR(GETPIVOTDATA("Uitvoeringsdatum",Rekenblad!$A$3,"Uniek patient ID",DataPoli[[#This Row],[Uniek patient ID]],"Diagnosecode",DataPoli[[#This Row],[Diagnosecode]]),"")</f>
        <v/>
      </c>
      <c r="J478" s="27" t="str">
        <f>IF(DataPoli[[#This Row],[Datum bepalend]]="","Nee","Ja")</f>
        <v>Nee</v>
      </c>
      <c r="K478" s="10" t="str">
        <f>IF(DataPoli[[#This Row],[Uitvoeringsdatum]]&gt;DataPoli[[#This Row],[Datum bepalend]],"post","")</f>
        <v/>
      </c>
      <c r="L478" s="27" t="str">
        <f>TEXT(DataPoli[[#This Row],[Uitvoeringsdatum]],"ddd")</f>
        <v>do</v>
      </c>
      <c r="M478" s="27" t="str">
        <f>IFERROR(DataPoli[[#This Row],[Datum bepalend]]-DataPoli[[#This Row],[Uitvoeringsdatum]],"")</f>
        <v/>
      </c>
    </row>
    <row r="479" spans="1:13" x14ac:dyDescent="0.25">
      <c r="A479">
        <v>223</v>
      </c>
      <c r="B479">
        <v>1</v>
      </c>
      <c r="C479">
        <v>1</v>
      </c>
      <c r="D479">
        <v>190013</v>
      </c>
      <c r="E479" t="s">
        <v>56</v>
      </c>
      <c r="F479" s="15">
        <v>42387</v>
      </c>
      <c r="G479" t="s">
        <v>35</v>
      </c>
      <c r="H479" s="10">
        <f>VLOOKUP(DataPoli[[#This Row],[Zorgprofielklassecode]],BepalendeZPK[],3,FALSE)</f>
        <v>0</v>
      </c>
      <c r="I479" s="19" t="str">
        <f>IFERROR(GETPIVOTDATA("Uitvoeringsdatum",Rekenblad!$A$3,"Uniek patient ID",DataPoli[[#This Row],[Uniek patient ID]],"Diagnosecode",DataPoli[[#This Row],[Diagnosecode]]),"")</f>
        <v/>
      </c>
      <c r="J479" s="27" t="str">
        <f>IF(DataPoli[[#This Row],[Datum bepalend]]="","Nee","Ja")</f>
        <v>Nee</v>
      </c>
      <c r="K479" s="10" t="str">
        <f>IF(DataPoli[[#This Row],[Uitvoeringsdatum]]&gt;DataPoli[[#This Row],[Datum bepalend]],"post","")</f>
        <v/>
      </c>
      <c r="L479" s="27" t="str">
        <f>TEXT(DataPoli[[#This Row],[Uitvoeringsdatum]],"ddd")</f>
        <v>ma</v>
      </c>
      <c r="M479" s="27" t="str">
        <f>IFERROR(DataPoli[[#This Row],[Datum bepalend]]-DataPoli[[#This Row],[Uitvoeringsdatum]],"")</f>
        <v/>
      </c>
    </row>
    <row r="480" spans="1:13" x14ac:dyDescent="0.25">
      <c r="A480">
        <v>224</v>
      </c>
      <c r="B480">
        <v>1</v>
      </c>
      <c r="C480">
        <v>1</v>
      </c>
      <c r="D480">
        <v>190013</v>
      </c>
      <c r="E480" t="s">
        <v>56</v>
      </c>
      <c r="F480" s="15">
        <v>42479</v>
      </c>
      <c r="G480" t="s">
        <v>38</v>
      </c>
      <c r="H480" s="10">
        <f>VLOOKUP(DataPoli[[#This Row],[Zorgprofielklassecode]],BepalendeZPK[],3,FALSE)</f>
        <v>0</v>
      </c>
      <c r="I480" s="19" t="str">
        <f>IFERROR(GETPIVOTDATA("Uitvoeringsdatum",Rekenblad!$A$3,"Uniek patient ID",DataPoli[[#This Row],[Uniek patient ID]],"Diagnosecode",DataPoli[[#This Row],[Diagnosecode]]),"")</f>
        <v/>
      </c>
      <c r="J480" s="27" t="str">
        <f>IF(DataPoli[[#This Row],[Datum bepalend]]="","Nee","Ja")</f>
        <v>Nee</v>
      </c>
      <c r="K480" s="10" t="str">
        <f>IF(DataPoli[[#This Row],[Uitvoeringsdatum]]&gt;DataPoli[[#This Row],[Datum bepalend]],"post","")</f>
        <v/>
      </c>
      <c r="L480" s="27" t="str">
        <f>TEXT(DataPoli[[#This Row],[Uitvoeringsdatum]],"ddd")</f>
        <v>di</v>
      </c>
      <c r="M480" s="27" t="str">
        <f>IFERROR(DataPoli[[#This Row],[Datum bepalend]]-DataPoli[[#This Row],[Uitvoeringsdatum]],"")</f>
        <v/>
      </c>
    </row>
    <row r="481" spans="1:13" x14ac:dyDescent="0.25">
      <c r="A481">
        <v>224</v>
      </c>
      <c r="B481">
        <v>1</v>
      </c>
      <c r="C481">
        <v>1</v>
      </c>
      <c r="D481">
        <v>190013</v>
      </c>
      <c r="E481" t="s">
        <v>56</v>
      </c>
      <c r="F481" s="15">
        <v>42663</v>
      </c>
      <c r="G481" t="s">
        <v>38</v>
      </c>
      <c r="H481" s="10">
        <f>VLOOKUP(DataPoli[[#This Row],[Zorgprofielklassecode]],BepalendeZPK[],3,FALSE)</f>
        <v>0</v>
      </c>
      <c r="I481" s="19" t="str">
        <f>IFERROR(GETPIVOTDATA("Uitvoeringsdatum",Rekenblad!$A$3,"Uniek patient ID",DataPoli[[#This Row],[Uniek patient ID]],"Diagnosecode",DataPoli[[#This Row],[Diagnosecode]]),"")</f>
        <v/>
      </c>
      <c r="J481" s="27" t="str">
        <f>IF(DataPoli[[#This Row],[Datum bepalend]]="","Nee","Ja")</f>
        <v>Nee</v>
      </c>
      <c r="K481" s="10" t="str">
        <f>IF(DataPoli[[#This Row],[Uitvoeringsdatum]]&gt;DataPoli[[#This Row],[Datum bepalend]],"post","")</f>
        <v/>
      </c>
      <c r="L481" s="27" t="str">
        <f>TEXT(DataPoli[[#This Row],[Uitvoeringsdatum]],"ddd")</f>
        <v>do</v>
      </c>
      <c r="M481" s="27" t="str">
        <f>IFERROR(DataPoli[[#This Row],[Datum bepalend]]-DataPoli[[#This Row],[Uitvoeringsdatum]],"")</f>
        <v/>
      </c>
    </row>
    <row r="482" spans="1:13" x14ac:dyDescent="0.25">
      <c r="A482">
        <v>226</v>
      </c>
      <c r="B482">
        <v>1</v>
      </c>
      <c r="C482">
        <v>1</v>
      </c>
      <c r="D482">
        <v>190060</v>
      </c>
      <c r="E482" t="s">
        <v>55</v>
      </c>
      <c r="F482" s="15">
        <v>42578</v>
      </c>
      <c r="G482" t="s">
        <v>48</v>
      </c>
      <c r="H482" s="10">
        <f>VLOOKUP(DataPoli[[#This Row],[Zorgprofielklassecode]],BepalendeZPK[],3,FALSE)</f>
        <v>0</v>
      </c>
      <c r="I482" s="19" t="str">
        <f>IFERROR(GETPIVOTDATA("Uitvoeringsdatum",Rekenblad!$A$3,"Uniek patient ID",DataPoli[[#This Row],[Uniek patient ID]],"Diagnosecode",DataPoli[[#This Row],[Diagnosecode]]),"")</f>
        <v/>
      </c>
      <c r="J482" s="27" t="str">
        <f>IF(DataPoli[[#This Row],[Datum bepalend]]="","Nee","Ja")</f>
        <v>Nee</v>
      </c>
      <c r="K482" s="10" t="str">
        <f>IF(DataPoli[[#This Row],[Uitvoeringsdatum]]&gt;DataPoli[[#This Row],[Datum bepalend]],"post","")</f>
        <v/>
      </c>
      <c r="L482" s="27" t="str">
        <f>TEXT(DataPoli[[#This Row],[Uitvoeringsdatum]],"ddd")</f>
        <v>wo</v>
      </c>
      <c r="M482" s="27" t="str">
        <f>IFERROR(DataPoli[[#This Row],[Datum bepalend]]-DataPoli[[#This Row],[Uitvoeringsdatum]],"")</f>
        <v/>
      </c>
    </row>
    <row r="483" spans="1:13" x14ac:dyDescent="0.25">
      <c r="A483">
        <v>226</v>
      </c>
      <c r="B483">
        <v>1</v>
      </c>
      <c r="C483">
        <v>1</v>
      </c>
      <c r="D483">
        <v>190013</v>
      </c>
      <c r="E483" t="s">
        <v>56</v>
      </c>
      <c r="F483" s="15">
        <v>42656</v>
      </c>
      <c r="G483" t="s">
        <v>48</v>
      </c>
      <c r="H483" s="10">
        <f>VLOOKUP(DataPoli[[#This Row],[Zorgprofielklassecode]],BepalendeZPK[],3,FALSE)</f>
        <v>0</v>
      </c>
      <c r="I483" s="19" t="str">
        <f>IFERROR(GETPIVOTDATA("Uitvoeringsdatum",Rekenblad!$A$3,"Uniek patient ID",DataPoli[[#This Row],[Uniek patient ID]],"Diagnosecode",DataPoli[[#This Row],[Diagnosecode]]),"")</f>
        <v/>
      </c>
      <c r="J483" s="27" t="str">
        <f>IF(DataPoli[[#This Row],[Datum bepalend]]="","Nee","Ja")</f>
        <v>Nee</v>
      </c>
      <c r="K483" s="10" t="str">
        <f>IF(DataPoli[[#This Row],[Uitvoeringsdatum]]&gt;DataPoli[[#This Row],[Datum bepalend]],"post","")</f>
        <v/>
      </c>
      <c r="L483" s="27" t="str">
        <f>TEXT(DataPoli[[#This Row],[Uitvoeringsdatum]],"ddd")</f>
        <v>do</v>
      </c>
      <c r="M483" s="27" t="str">
        <f>IFERROR(DataPoli[[#This Row],[Datum bepalend]]-DataPoli[[#This Row],[Uitvoeringsdatum]],"")</f>
        <v/>
      </c>
    </row>
    <row r="484" spans="1:13" x14ac:dyDescent="0.25">
      <c r="A484">
        <v>227</v>
      </c>
      <c r="B484">
        <v>1</v>
      </c>
      <c r="C484">
        <v>1</v>
      </c>
      <c r="D484">
        <v>190013</v>
      </c>
      <c r="E484" t="s">
        <v>56</v>
      </c>
      <c r="F484" s="15">
        <v>42374</v>
      </c>
      <c r="G484" t="s">
        <v>45</v>
      </c>
      <c r="H484" s="10">
        <f>VLOOKUP(DataPoli[[#This Row],[Zorgprofielklassecode]],BepalendeZPK[],3,FALSE)</f>
        <v>0</v>
      </c>
      <c r="I484" s="19" t="str">
        <f>IFERROR(GETPIVOTDATA("Uitvoeringsdatum",Rekenblad!$A$3,"Uniek patient ID",DataPoli[[#This Row],[Uniek patient ID]],"Diagnosecode",DataPoli[[#This Row],[Diagnosecode]]),"")</f>
        <v/>
      </c>
      <c r="J484" s="27" t="str">
        <f>IF(DataPoli[[#This Row],[Datum bepalend]]="","Nee","Ja")</f>
        <v>Nee</v>
      </c>
      <c r="K484" s="10" t="str">
        <f>IF(DataPoli[[#This Row],[Uitvoeringsdatum]]&gt;DataPoli[[#This Row],[Datum bepalend]],"post","")</f>
        <v/>
      </c>
      <c r="L484" s="27" t="str">
        <f>TEXT(DataPoli[[#This Row],[Uitvoeringsdatum]],"ddd")</f>
        <v>di</v>
      </c>
      <c r="M484" s="27" t="str">
        <f>IFERROR(DataPoli[[#This Row],[Datum bepalend]]-DataPoli[[#This Row],[Uitvoeringsdatum]],"")</f>
        <v/>
      </c>
    </row>
    <row r="485" spans="1:13" x14ac:dyDescent="0.25">
      <c r="A485">
        <v>228</v>
      </c>
      <c r="B485">
        <v>1</v>
      </c>
      <c r="C485">
        <v>1</v>
      </c>
      <c r="D485">
        <v>190060</v>
      </c>
      <c r="E485" t="s">
        <v>55</v>
      </c>
      <c r="F485" s="15">
        <v>42678</v>
      </c>
      <c r="G485" t="s">
        <v>36</v>
      </c>
      <c r="H485" s="10">
        <f>VLOOKUP(DataPoli[[#This Row],[Zorgprofielklassecode]],BepalendeZPK[],3,FALSE)</f>
        <v>0</v>
      </c>
      <c r="I485" s="19" t="str">
        <f>IFERROR(GETPIVOTDATA("Uitvoeringsdatum",Rekenblad!$A$3,"Uniek patient ID",DataPoli[[#This Row],[Uniek patient ID]],"Diagnosecode",DataPoli[[#This Row],[Diagnosecode]]),"")</f>
        <v/>
      </c>
      <c r="J485" s="27" t="str">
        <f>IF(DataPoli[[#This Row],[Datum bepalend]]="","Nee","Ja")</f>
        <v>Nee</v>
      </c>
      <c r="K485" s="10" t="str">
        <f>IF(DataPoli[[#This Row],[Uitvoeringsdatum]]&gt;DataPoli[[#This Row],[Datum bepalend]],"post","")</f>
        <v/>
      </c>
      <c r="L485" s="27" t="str">
        <f>TEXT(DataPoli[[#This Row],[Uitvoeringsdatum]],"ddd")</f>
        <v>vr</v>
      </c>
      <c r="M485" s="27" t="str">
        <f>IFERROR(DataPoli[[#This Row],[Datum bepalend]]-DataPoli[[#This Row],[Uitvoeringsdatum]],"")</f>
        <v/>
      </c>
    </row>
    <row r="486" spans="1:13" x14ac:dyDescent="0.25">
      <c r="A486">
        <v>229</v>
      </c>
      <c r="B486">
        <v>1</v>
      </c>
      <c r="C486">
        <v>1</v>
      </c>
      <c r="D486">
        <v>190060</v>
      </c>
      <c r="E486" t="s">
        <v>55</v>
      </c>
      <c r="F486" s="15">
        <v>42509</v>
      </c>
      <c r="G486" t="s">
        <v>39</v>
      </c>
      <c r="H486" s="10">
        <f>VLOOKUP(DataPoli[[#This Row],[Zorgprofielklassecode]],BepalendeZPK[],3,FALSE)</f>
        <v>0</v>
      </c>
      <c r="I486" s="19" t="str">
        <f>IFERROR(GETPIVOTDATA("Uitvoeringsdatum",Rekenblad!$A$3,"Uniek patient ID",DataPoli[[#This Row],[Uniek patient ID]],"Diagnosecode",DataPoli[[#This Row],[Diagnosecode]]),"")</f>
        <v/>
      </c>
      <c r="J486" s="27" t="str">
        <f>IF(DataPoli[[#This Row],[Datum bepalend]]="","Nee","Ja")</f>
        <v>Nee</v>
      </c>
      <c r="K486" s="10" t="str">
        <f>IF(DataPoli[[#This Row],[Uitvoeringsdatum]]&gt;DataPoli[[#This Row],[Datum bepalend]],"post","")</f>
        <v/>
      </c>
      <c r="L486" s="27" t="str">
        <f>TEXT(DataPoli[[#This Row],[Uitvoeringsdatum]],"ddd")</f>
        <v>do</v>
      </c>
      <c r="M486" s="27" t="str">
        <f>IFERROR(DataPoli[[#This Row],[Datum bepalend]]-DataPoli[[#This Row],[Uitvoeringsdatum]],"")</f>
        <v/>
      </c>
    </row>
    <row r="487" spans="1:13" x14ac:dyDescent="0.25">
      <c r="A487">
        <v>230</v>
      </c>
      <c r="B487">
        <v>1</v>
      </c>
      <c r="C487">
        <v>1</v>
      </c>
      <c r="D487">
        <v>190013</v>
      </c>
      <c r="E487" t="s">
        <v>56</v>
      </c>
      <c r="F487" s="15">
        <v>42564</v>
      </c>
      <c r="G487" t="s">
        <v>48</v>
      </c>
      <c r="H487" s="10">
        <f>VLOOKUP(DataPoli[[#This Row],[Zorgprofielklassecode]],BepalendeZPK[],3,FALSE)</f>
        <v>0</v>
      </c>
      <c r="I487" s="19" t="str">
        <f>IFERROR(GETPIVOTDATA("Uitvoeringsdatum",Rekenblad!$A$3,"Uniek patient ID",DataPoli[[#This Row],[Uniek patient ID]],"Diagnosecode",DataPoli[[#This Row],[Diagnosecode]]),"")</f>
        <v/>
      </c>
      <c r="J487" s="27" t="str">
        <f>IF(DataPoli[[#This Row],[Datum bepalend]]="","Nee","Ja")</f>
        <v>Nee</v>
      </c>
      <c r="K487" s="10" t="str">
        <f>IF(DataPoli[[#This Row],[Uitvoeringsdatum]]&gt;DataPoli[[#This Row],[Datum bepalend]],"post","")</f>
        <v/>
      </c>
      <c r="L487" s="27" t="str">
        <f>TEXT(DataPoli[[#This Row],[Uitvoeringsdatum]],"ddd")</f>
        <v>wo</v>
      </c>
      <c r="M487" s="27" t="str">
        <f>IFERROR(DataPoli[[#This Row],[Datum bepalend]]-DataPoli[[#This Row],[Uitvoeringsdatum]],"")</f>
        <v/>
      </c>
    </row>
    <row r="488" spans="1:13" x14ac:dyDescent="0.25">
      <c r="A488">
        <v>231</v>
      </c>
      <c r="B488">
        <v>1</v>
      </c>
      <c r="C488">
        <v>1</v>
      </c>
      <c r="D488">
        <v>190060</v>
      </c>
      <c r="E488" t="s">
        <v>55</v>
      </c>
      <c r="F488" s="15">
        <v>42381</v>
      </c>
      <c r="G488" t="s">
        <v>49</v>
      </c>
      <c r="H488" s="10">
        <f>VLOOKUP(DataPoli[[#This Row],[Zorgprofielklassecode]],BepalendeZPK[],3,FALSE)</f>
        <v>0</v>
      </c>
      <c r="I488" s="19" t="str">
        <f>IFERROR(GETPIVOTDATA("Uitvoeringsdatum",Rekenblad!$A$3,"Uniek patient ID",DataPoli[[#This Row],[Uniek patient ID]],"Diagnosecode",DataPoli[[#This Row],[Diagnosecode]]),"")</f>
        <v/>
      </c>
      <c r="J488" s="27" t="str">
        <f>IF(DataPoli[[#This Row],[Datum bepalend]]="","Nee","Ja")</f>
        <v>Nee</v>
      </c>
      <c r="K488" s="10" t="str">
        <f>IF(DataPoli[[#This Row],[Uitvoeringsdatum]]&gt;DataPoli[[#This Row],[Datum bepalend]],"post","")</f>
        <v/>
      </c>
      <c r="L488" s="27" t="str">
        <f>TEXT(DataPoli[[#This Row],[Uitvoeringsdatum]],"ddd")</f>
        <v>di</v>
      </c>
      <c r="M488" s="27" t="str">
        <f>IFERROR(DataPoli[[#This Row],[Datum bepalend]]-DataPoli[[#This Row],[Uitvoeringsdatum]],"")</f>
        <v/>
      </c>
    </row>
    <row r="489" spans="1:13" x14ac:dyDescent="0.25">
      <c r="A489">
        <v>232</v>
      </c>
      <c r="B489">
        <v>1</v>
      </c>
      <c r="C489">
        <v>1</v>
      </c>
      <c r="D489">
        <v>190013</v>
      </c>
      <c r="E489" t="s">
        <v>56</v>
      </c>
      <c r="F489" s="15">
        <v>42480</v>
      </c>
      <c r="G489" t="s">
        <v>38</v>
      </c>
      <c r="H489" s="10">
        <f>VLOOKUP(DataPoli[[#This Row],[Zorgprofielklassecode]],BepalendeZPK[],3,FALSE)</f>
        <v>0</v>
      </c>
      <c r="I489" s="19" t="str">
        <f>IFERROR(GETPIVOTDATA("Uitvoeringsdatum",Rekenblad!$A$3,"Uniek patient ID",DataPoli[[#This Row],[Uniek patient ID]],"Diagnosecode",DataPoli[[#This Row],[Diagnosecode]]),"")</f>
        <v/>
      </c>
      <c r="J489" s="27" t="str">
        <f>IF(DataPoli[[#This Row],[Datum bepalend]]="","Nee","Ja")</f>
        <v>Nee</v>
      </c>
      <c r="K489" s="10" t="str">
        <f>IF(DataPoli[[#This Row],[Uitvoeringsdatum]]&gt;DataPoli[[#This Row],[Datum bepalend]],"post","")</f>
        <v/>
      </c>
      <c r="L489" s="27" t="str">
        <f>TEXT(DataPoli[[#This Row],[Uitvoeringsdatum]],"ddd")</f>
        <v>wo</v>
      </c>
      <c r="M489" s="27" t="str">
        <f>IFERROR(DataPoli[[#This Row],[Datum bepalend]]-DataPoli[[#This Row],[Uitvoeringsdatum]],"")</f>
        <v/>
      </c>
    </row>
    <row r="490" spans="1:13" x14ac:dyDescent="0.25">
      <c r="A490">
        <v>233</v>
      </c>
      <c r="B490">
        <v>1</v>
      </c>
      <c r="C490">
        <v>1</v>
      </c>
      <c r="D490">
        <v>190013</v>
      </c>
      <c r="E490" t="s">
        <v>56</v>
      </c>
      <c r="F490" s="15">
        <v>42380</v>
      </c>
      <c r="G490" t="s">
        <v>45</v>
      </c>
      <c r="H490" s="10">
        <f>VLOOKUP(DataPoli[[#This Row],[Zorgprofielklassecode]],BepalendeZPK[],3,FALSE)</f>
        <v>0</v>
      </c>
      <c r="I490" s="19" t="str">
        <f>IFERROR(GETPIVOTDATA("Uitvoeringsdatum",Rekenblad!$A$3,"Uniek patient ID",DataPoli[[#This Row],[Uniek patient ID]],"Diagnosecode",DataPoli[[#This Row],[Diagnosecode]]),"")</f>
        <v/>
      </c>
      <c r="J490" s="27" t="str">
        <f>IF(DataPoli[[#This Row],[Datum bepalend]]="","Nee","Ja")</f>
        <v>Nee</v>
      </c>
      <c r="K490" s="10" t="str">
        <f>IF(DataPoli[[#This Row],[Uitvoeringsdatum]]&gt;DataPoli[[#This Row],[Datum bepalend]],"post","")</f>
        <v/>
      </c>
      <c r="L490" s="27" t="str">
        <f>TEXT(DataPoli[[#This Row],[Uitvoeringsdatum]],"ddd")</f>
        <v>ma</v>
      </c>
      <c r="M490" s="27" t="str">
        <f>IFERROR(DataPoli[[#This Row],[Datum bepalend]]-DataPoli[[#This Row],[Uitvoeringsdatum]],"")</f>
        <v/>
      </c>
    </row>
    <row r="491" spans="1:13" x14ac:dyDescent="0.25">
      <c r="A491">
        <v>233</v>
      </c>
      <c r="B491">
        <v>1</v>
      </c>
      <c r="C491">
        <v>1</v>
      </c>
      <c r="D491">
        <v>190013</v>
      </c>
      <c r="E491" t="s">
        <v>56</v>
      </c>
      <c r="F491" s="15">
        <v>42727</v>
      </c>
      <c r="G491" t="s">
        <v>45</v>
      </c>
      <c r="H491" s="10">
        <f>VLOOKUP(DataPoli[[#This Row],[Zorgprofielklassecode]],BepalendeZPK[],3,FALSE)</f>
        <v>0</v>
      </c>
      <c r="I491" s="19" t="str">
        <f>IFERROR(GETPIVOTDATA("Uitvoeringsdatum",Rekenblad!$A$3,"Uniek patient ID",DataPoli[[#This Row],[Uniek patient ID]],"Diagnosecode",DataPoli[[#This Row],[Diagnosecode]]),"")</f>
        <v/>
      </c>
      <c r="J491" s="27" t="str">
        <f>IF(DataPoli[[#This Row],[Datum bepalend]]="","Nee","Ja")</f>
        <v>Nee</v>
      </c>
      <c r="K491" s="10" t="str">
        <f>IF(DataPoli[[#This Row],[Uitvoeringsdatum]]&gt;DataPoli[[#This Row],[Datum bepalend]],"post","")</f>
        <v/>
      </c>
      <c r="L491" s="27" t="str">
        <f>TEXT(DataPoli[[#This Row],[Uitvoeringsdatum]],"ddd")</f>
        <v>vr</v>
      </c>
      <c r="M491" s="27" t="str">
        <f>IFERROR(DataPoli[[#This Row],[Datum bepalend]]-DataPoli[[#This Row],[Uitvoeringsdatum]],"")</f>
        <v/>
      </c>
    </row>
    <row r="492" spans="1:13" x14ac:dyDescent="0.25">
      <c r="A492">
        <v>234</v>
      </c>
      <c r="B492">
        <v>1</v>
      </c>
      <c r="C492">
        <v>1</v>
      </c>
      <c r="D492">
        <v>190013</v>
      </c>
      <c r="E492" t="s">
        <v>56</v>
      </c>
      <c r="F492" s="15">
        <v>42500</v>
      </c>
      <c r="G492" t="s">
        <v>35</v>
      </c>
      <c r="H492" s="10">
        <f>VLOOKUP(DataPoli[[#This Row],[Zorgprofielklassecode]],BepalendeZPK[],3,FALSE)</f>
        <v>0</v>
      </c>
      <c r="I492" s="19" t="str">
        <f>IFERROR(GETPIVOTDATA("Uitvoeringsdatum",Rekenblad!$A$3,"Uniek patient ID",DataPoli[[#This Row],[Uniek patient ID]],"Diagnosecode",DataPoli[[#This Row],[Diagnosecode]]),"")</f>
        <v/>
      </c>
      <c r="J492" s="27" t="str">
        <f>IF(DataPoli[[#This Row],[Datum bepalend]]="","Nee","Ja")</f>
        <v>Nee</v>
      </c>
      <c r="K492" s="10" t="str">
        <f>IF(DataPoli[[#This Row],[Uitvoeringsdatum]]&gt;DataPoli[[#This Row],[Datum bepalend]],"post","")</f>
        <v/>
      </c>
      <c r="L492" s="27" t="str">
        <f>TEXT(DataPoli[[#This Row],[Uitvoeringsdatum]],"ddd")</f>
        <v>di</v>
      </c>
      <c r="M492" s="27" t="str">
        <f>IFERROR(DataPoli[[#This Row],[Datum bepalend]]-DataPoli[[#This Row],[Uitvoeringsdatum]],"")</f>
        <v/>
      </c>
    </row>
    <row r="493" spans="1:13" x14ac:dyDescent="0.25">
      <c r="A493">
        <v>235</v>
      </c>
      <c r="B493">
        <v>1</v>
      </c>
      <c r="C493">
        <v>1</v>
      </c>
      <c r="D493">
        <v>190013</v>
      </c>
      <c r="E493" t="s">
        <v>56</v>
      </c>
      <c r="F493" s="15">
        <v>42439</v>
      </c>
      <c r="G493" t="s">
        <v>38</v>
      </c>
      <c r="H493" s="10">
        <f>VLOOKUP(DataPoli[[#This Row],[Zorgprofielklassecode]],BepalendeZPK[],3,FALSE)</f>
        <v>0</v>
      </c>
      <c r="I493" s="19" t="str">
        <f>IFERROR(GETPIVOTDATA("Uitvoeringsdatum",Rekenblad!$A$3,"Uniek patient ID",DataPoli[[#This Row],[Uniek patient ID]],"Diagnosecode",DataPoli[[#This Row],[Diagnosecode]]),"")</f>
        <v/>
      </c>
      <c r="J493" s="27" t="str">
        <f>IF(DataPoli[[#This Row],[Datum bepalend]]="","Nee","Ja")</f>
        <v>Nee</v>
      </c>
      <c r="K493" s="10" t="str">
        <f>IF(DataPoli[[#This Row],[Uitvoeringsdatum]]&gt;DataPoli[[#This Row],[Datum bepalend]],"post","")</f>
        <v/>
      </c>
      <c r="L493" s="27" t="str">
        <f>TEXT(DataPoli[[#This Row],[Uitvoeringsdatum]],"ddd")</f>
        <v>do</v>
      </c>
      <c r="M493" s="27" t="str">
        <f>IFERROR(DataPoli[[#This Row],[Datum bepalend]]-DataPoli[[#This Row],[Uitvoeringsdatum]],"")</f>
        <v/>
      </c>
    </row>
    <row r="494" spans="1:13" x14ac:dyDescent="0.25">
      <c r="A494">
        <v>235</v>
      </c>
      <c r="B494">
        <v>1</v>
      </c>
      <c r="C494">
        <v>1</v>
      </c>
      <c r="D494">
        <v>190013</v>
      </c>
      <c r="E494" t="s">
        <v>56</v>
      </c>
      <c r="F494" s="15">
        <v>42689</v>
      </c>
      <c r="G494" t="s">
        <v>38</v>
      </c>
      <c r="H494" s="10">
        <f>VLOOKUP(DataPoli[[#This Row],[Zorgprofielklassecode]],BepalendeZPK[],3,FALSE)</f>
        <v>0</v>
      </c>
      <c r="I494" s="19" t="str">
        <f>IFERROR(GETPIVOTDATA("Uitvoeringsdatum",Rekenblad!$A$3,"Uniek patient ID",DataPoli[[#This Row],[Uniek patient ID]],"Diagnosecode",DataPoli[[#This Row],[Diagnosecode]]),"")</f>
        <v/>
      </c>
      <c r="J494" s="27" t="str">
        <f>IF(DataPoli[[#This Row],[Datum bepalend]]="","Nee","Ja")</f>
        <v>Nee</v>
      </c>
      <c r="K494" s="10" t="str">
        <f>IF(DataPoli[[#This Row],[Uitvoeringsdatum]]&gt;DataPoli[[#This Row],[Datum bepalend]],"post","")</f>
        <v/>
      </c>
      <c r="L494" s="27" t="str">
        <f>TEXT(DataPoli[[#This Row],[Uitvoeringsdatum]],"ddd")</f>
        <v>di</v>
      </c>
      <c r="M494" s="27" t="str">
        <f>IFERROR(DataPoli[[#This Row],[Datum bepalend]]-DataPoli[[#This Row],[Uitvoeringsdatum]],"")</f>
        <v/>
      </c>
    </row>
    <row r="495" spans="1:13" x14ac:dyDescent="0.25">
      <c r="A495">
        <v>236</v>
      </c>
      <c r="B495">
        <v>1</v>
      </c>
      <c r="C495">
        <v>1</v>
      </c>
      <c r="D495">
        <v>190060</v>
      </c>
      <c r="E495" t="s">
        <v>55</v>
      </c>
      <c r="F495" s="15">
        <v>42464</v>
      </c>
      <c r="G495" t="s">
        <v>45</v>
      </c>
      <c r="H495" s="10">
        <f>VLOOKUP(DataPoli[[#This Row],[Zorgprofielklassecode]],BepalendeZPK[],3,FALSE)</f>
        <v>0</v>
      </c>
      <c r="I495" s="19" t="str">
        <f>IFERROR(GETPIVOTDATA("Uitvoeringsdatum",Rekenblad!$A$3,"Uniek patient ID",DataPoli[[#This Row],[Uniek patient ID]],"Diagnosecode",DataPoli[[#This Row],[Diagnosecode]]),"")</f>
        <v/>
      </c>
      <c r="J495" s="27" t="str">
        <f>IF(DataPoli[[#This Row],[Datum bepalend]]="","Nee","Ja")</f>
        <v>Nee</v>
      </c>
      <c r="K495" s="10" t="str">
        <f>IF(DataPoli[[#This Row],[Uitvoeringsdatum]]&gt;DataPoli[[#This Row],[Datum bepalend]],"post","")</f>
        <v/>
      </c>
      <c r="L495" s="27" t="str">
        <f>TEXT(DataPoli[[#This Row],[Uitvoeringsdatum]],"ddd")</f>
        <v>ma</v>
      </c>
      <c r="M495" s="27" t="str">
        <f>IFERROR(DataPoli[[#This Row],[Datum bepalend]]-DataPoli[[#This Row],[Uitvoeringsdatum]],"")</f>
        <v/>
      </c>
    </row>
    <row r="496" spans="1:13" x14ac:dyDescent="0.25">
      <c r="A496">
        <v>238</v>
      </c>
      <c r="B496">
        <v>1</v>
      </c>
      <c r="C496">
        <v>5</v>
      </c>
      <c r="D496">
        <v>30000</v>
      </c>
      <c r="E496" t="s">
        <v>54</v>
      </c>
      <c r="F496" s="15">
        <v>42396</v>
      </c>
      <c r="G496" t="s">
        <v>43</v>
      </c>
      <c r="H496" s="10">
        <f>VLOOKUP(DataPoli[[#This Row],[Zorgprofielklassecode]],BepalendeZPK[],3,FALSE)</f>
        <v>1</v>
      </c>
      <c r="I496" s="19">
        <f>IFERROR(GETPIVOTDATA("Uitvoeringsdatum",Rekenblad!$A$3,"Uniek patient ID",DataPoli[[#This Row],[Uniek patient ID]],"Diagnosecode",DataPoli[[#This Row],[Diagnosecode]]),"")</f>
        <v>42396</v>
      </c>
      <c r="J496" s="27" t="str">
        <f>IF(DataPoli[[#This Row],[Datum bepalend]]="","Nee","Ja")</f>
        <v>Ja</v>
      </c>
      <c r="K496" s="10" t="str">
        <f>IF(DataPoli[[#This Row],[Uitvoeringsdatum]]&gt;DataPoli[[#This Row],[Datum bepalend]],"post","")</f>
        <v/>
      </c>
      <c r="L496" s="27" t="str">
        <f>TEXT(DataPoli[[#This Row],[Uitvoeringsdatum]],"ddd")</f>
        <v>wo</v>
      </c>
      <c r="M496" s="27">
        <f>IFERROR(DataPoli[[#This Row],[Datum bepalend]]-DataPoli[[#This Row],[Uitvoeringsdatum]],"")</f>
        <v>0</v>
      </c>
    </row>
    <row r="497" spans="1:13" x14ac:dyDescent="0.25">
      <c r="A497">
        <v>238</v>
      </c>
      <c r="B497">
        <v>1</v>
      </c>
      <c r="C497">
        <v>1</v>
      </c>
      <c r="D497">
        <v>190013</v>
      </c>
      <c r="E497" t="s">
        <v>56</v>
      </c>
      <c r="F497" s="15">
        <v>42412</v>
      </c>
      <c r="G497" t="s">
        <v>42</v>
      </c>
      <c r="H497" s="10">
        <f>VLOOKUP(DataPoli[[#This Row],[Zorgprofielklassecode]],BepalendeZPK[],3,FALSE)</f>
        <v>0</v>
      </c>
      <c r="I497" s="19">
        <f>IFERROR(GETPIVOTDATA("Uitvoeringsdatum",Rekenblad!$A$3,"Uniek patient ID",DataPoli[[#This Row],[Uniek patient ID]],"Diagnosecode",DataPoli[[#This Row],[Diagnosecode]]),"")</f>
        <v>42396</v>
      </c>
      <c r="J497" s="27" t="str">
        <f>IF(DataPoli[[#This Row],[Datum bepalend]]="","Nee","Ja")</f>
        <v>Ja</v>
      </c>
      <c r="K497" s="10" t="str">
        <f>IF(DataPoli[[#This Row],[Uitvoeringsdatum]]&gt;DataPoli[[#This Row],[Datum bepalend]],"post","")</f>
        <v>post</v>
      </c>
      <c r="L497" s="27" t="str">
        <f>TEXT(DataPoli[[#This Row],[Uitvoeringsdatum]],"ddd")</f>
        <v>vr</v>
      </c>
      <c r="M497" s="27">
        <f>IFERROR(DataPoli[[#This Row],[Datum bepalend]]-DataPoli[[#This Row],[Uitvoeringsdatum]],"")</f>
        <v>-16</v>
      </c>
    </row>
    <row r="498" spans="1:13" x14ac:dyDescent="0.25">
      <c r="A498">
        <v>239</v>
      </c>
      <c r="B498">
        <v>1</v>
      </c>
      <c r="C498">
        <v>1</v>
      </c>
      <c r="D498">
        <v>190013</v>
      </c>
      <c r="E498" t="s">
        <v>56</v>
      </c>
      <c r="F498" s="15">
        <v>42471</v>
      </c>
      <c r="G498" t="s">
        <v>42</v>
      </c>
      <c r="H498" s="10">
        <f>VLOOKUP(DataPoli[[#This Row],[Zorgprofielklassecode]],BepalendeZPK[],3,FALSE)</f>
        <v>0</v>
      </c>
      <c r="I498" s="19" t="str">
        <f>IFERROR(GETPIVOTDATA("Uitvoeringsdatum",Rekenblad!$A$3,"Uniek patient ID",DataPoli[[#This Row],[Uniek patient ID]],"Diagnosecode",DataPoli[[#This Row],[Diagnosecode]]),"")</f>
        <v/>
      </c>
      <c r="J498" s="27" t="str">
        <f>IF(DataPoli[[#This Row],[Datum bepalend]]="","Nee","Ja")</f>
        <v>Nee</v>
      </c>
      <c r="K498" s="10" t="str">
        <f>IF(DataPoli[[#This Row],[Uitvoeringsdatum]]&gt;DataPoli[[#This Row],[Datum bepalend]],"post","")</f>
        <v/>
      </c>
      <c r="L498" s="27" t="str">
        <f>TEXT(DataPoli[[#This Row],[Uitvoeringsdatum]],"ddd")</f>
        <v>ma</v>
      </c>
      <c r="M498" s="27" t="str">
        <f>IFERROR(DataPoli[[#This Row],[Datum bepalend]]-DataPoli[[#This Row],[Uitvoeringsdatum]],"")</f>
        <v/>
      </c>
    </row>
    <row r="499" spans="1:13" x14ac:dyDescent="0.25">
      <c r="A499">
        <v>240</v>
      </c>
      <c r="B499">
        <v>1</v>
      </c>
      <c r="C499">
        <v>1</v>
      </c>
      <c r="D499">
        <v>190060</v>
      </c>
      <c r="E499" t="s">
        <v>55</v>
      </c>
      <c r="F499" s="15">
        <v>42663</v>
      </c>
      <c r="G499" t="s">
        <v>41</v>
      </c>
      <c r="H499" s="10">
        <f>VLOOKUP(DataPoli[[#This Row],[Zorgprofielklassecode]],BepalendeZPK[],3,FALSE)</f>
        <v>0</v>
      </c>
      <c r="I499" s="19" t="str">
        <f>IFERROR(GETPIVOTDATA("Uitvoeringsdatum",Rekenblad!$A$3,"Uniek patient ID",DataPoli[[#This Row],[Uniek patient ID]],"Diagnosecode",DataPoli[[#This Row],[Diagnosecode]]),"")</f>
        <v/>
      </c>
      <c r="J499" s="27" t="str">
        <f>IF(DataPoli[[#This Row],[Datum bepalend]]="","Nee","Ja")</f>
        <v>Nee</v>
      </c>
      <c r="K499" s="10" t="str">
        <f>IF(DataPoli[[#This Row],[Uitvoeringsdatum]]&gt;DataPoli[[#This Row],[Datum bepalend]],"post","")</f>
        <v/>
      </c>
      <c r="L499" s="27" t="str">
        <f>TEXT(DataPoli[[#This Row],[Uitvoeringsdatum]],"ddd")</f>
        <v>do</v>
      </c>
      <c r="M499" s="27" t="str">
        <f>IFERROR(DataPoli[[#This Row],[Datum bepalend]]-DataPoli[[#This Row],[Uitvoeringsdatum]],"")</f>
        <v/>
      </c>
    </row>
  </sheetData>
  <dataValidations count="1">
    <dataValidation type="date" errorStyle="information" operator="greaterThan" allowBlank="1" showInputMessage="1" showErrorMessage="1" errorTitle="controleer datum" error="Het lijkt erop dat de invoer geen juiste datum is. controleer het format en of de datum groter is dan 1-1-1980" promptTitle="Datum" prompt="Let op het juiste format. Voor de zekerheid een melding ingebouwd indien de datum niet juist lijkt te zijn" sqref="F2:F499">
      <formula1>29221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8"/>
  <sheetViews>
    <sheetView topLeftCell="D1" workbookViewId="0">
      <selection activeCell="F1" sqref="F1"/>
    </sheetView>
  </sheetViews>
  <sheetFormatPr defaultRowHeight="15" x14ac:dyDescent="0.25"/>
  <cols>
    <col min="1" max="1" width="10.625" bestFit="1" customWidth="1"/>
    <col min="2" max="2" width="14.25" customWidth="1"/>
    <col min="3" max="4" width="22.625" customWidth="1"/>
    <col min="5" max="5" width="15" customWidth="1"/>
    <col min="6" max="6" width="21.375" customWidth="1"/>
    <col min="8" max="8" width="18" bestFit="1" customWidth="1"/>
    <col min="9" max="9" width="26.375" customWidth="1"/>
  </cols>
  <sheetData>
    <row r="1" spans="1:14" x14ac:dyDescent="0.25">
      <c r="A1" s="14" t="s">
        <v>57</v>
      </c>
      <c r="E1" s="16" t="s">
        <v>20</v>
      </c>
      <c r="F1" t="s">
        <v>53</v>
      </c>
    </row>
    <row r="2" spans="1:14" x14ac:dyDescent="0.25">
      <c r="A2" s="16" t="s">
        <v>20</v>
      </c>
      <c r="B2" s="17">
        <v>1</v>
      </c>
      <c r="C2" s="17"/>
      <c r="D2" s="17"/>
      <c r="E2" s="16" t="s">
        <v>21</v>
      </c>
      <c r="F2" s="17">
        <v>190013</v>
      </c>
    </row>
    <row r="3" spans="1:14" x14ac:dyDescent="0.25">
      <c r="H3" s="14" t="s">
        <v>60</v>
      </c>
    </row>
    <row r="4" spans="1:14" x14ac:dyDescent="0.25">
      <c r="A4" s="16" t="s">
        <v>24</v>
      </c>
      <c r="B4" s="16" t="s">
        <v>108</v>
      </c>
      <c r="C4" t="s">
        <v>52</v>
      </c>
      <c r="E4" s="16" t="s">
        <v>50</v>
      </c>
      <c r="F4" t="s">
        <v>74</v>
      </c>
      <c r="H4" s="16" t="s">
        <v>8</v>
      </c>
      <c r="I4" s="17">
        <v>1</v>
      </c>
    </row>
    <row r="5" spans="1:14" x14ac:dyDescent="0.25">
      <c r="A5">
        <v>3</v>
      </c>
      <c r="B5">
        <v>1</v>
      </c>
      <c r="C5" s="15">
        <v>42507</v>
      </c>
      <c r="D5" s="15"/>
      <c r="E5" s="17">
        <v>1</v>
      </c>
      <c r="F5" s="15">
        <v>0</v>
      </c>
    </row>
    <row r="6" spans="1:14" x14ac:dyDescent="0.25">
      <c r="A6">
        <v>4</v>
      </c>
      <c r="B6">
        <v>1</v>
      </c>
      <c r="C6" s="15">
        <v>42608</v>
      </c>
      <c r="D6" s="15"/>
      <c r="E6" s="17">
        <v>2</v>
      </c>
      <c r="F6" s="15">
        <v>0</v>
      </c>
      <c r="H6" s="16" t="s">
        <v>50</v>
      </c>
      <c r="I6" t="s">
        <v>59</v>
      </c>
      <c r="K6" t="s">
        <v>71</v>
      </c>
      <c r="L6" t="s">
        <v>72</v>
      </c>
      <c r="M6" t="s">
        <v>93</v>
      </c>
    </row>
    <row r="7" spans="1:14" x14ac:dyDescent="0.25">
      <c r="A7">
        <v>11</v>
      </c>
      <c r="B7">
        <v>1</v>
      </c>
      <c r="C7" s="15">
        <v>42674</v>
      </c>
      <c r="D7" s="15"/>
      <c r="E7" s="17">
        <v>3</v>
      </c>
      <c r="F7" s="15">
        <v>42507</v>
      </c>
      <c r="H7" s="17">
        <v>1</v>
      </c>
      <c r="I7" s="18">
        <v>1</v>
      </c>
      <c r="K7">
        <v>1</v>
      </c>
      <c r="L7" s="20">
        <f t="shared" ref="L7:L17" si="0">COUNTIF(I:I,K7)</f>
        <v>108</v>
      </c>
      <c r="M7" s="20">
        <f t="shared" ref="M7:M17" si="1">SUMIF(I:I,K7)</f>
        <v>108</v>
      </c>
      <c r="N7" s="25">
        <f>M7/$M$18</f>
        <v>0.25352112676056338</v>
      </c>
    </row>
    <row r="8" spans="1:14" x14ac:dyDescent="0.25">
      <c r="A8">
        <v>12</v>
      </c>
      <c r="B8">
        <v>1</v>
      </c>
      <c r="C8" s="15">
        <v>42657</v>
      </c>
      <c r="D8" s="15"/>
      <c r="E8" s="17">
        <v>4</v>
      </c>
      <c r="F8" s="15">
        <v>42608</v>
      </c>
      <c r="H8" s="17">
        <v>2</v>
      </c>
      <c r="I8" s="18">
        <v>2</v>
      </c>
      <c r="K8">
        <v>2</v>
      </c>
      <c r="L8" s="20">
        <f t="shared" si="0"/>
        <v>47</v>
      </c>
      <c r="M8" s="20">
        <f t="shared" si="1"/>
        <v>94</v>
      </c>
      <c r="N8" s="25">
        <f>M8/$M$18+N7</f>
        <v>0.4741784037558685</v>
      </c>
    </row>
    <row r="9" spans="1:14" x14ac:dyDescent="0.25">
      <c r="A9">
        <v>23</v>
      </c>
      <c r="B9">
        <v>1</v>
      </c>
      <c r="C9" s="15">
        <v>42550</v>
      </c>
      <c r="D9" s="15"/>
      <c r="E9" s="17">
        <v>7</v>
      </c>
      <c r="F9" s="15">
        <v>0</v>
      </c>
      <c r="H9" s="17">
        <v>3</v>
      </c>
      <c r="I9" s="18">
        <v>2</v>
      </c>
      <c r="K9">
        <v>3</v>
      </c>
      <c r="L9" s="20">
        <f t="shared" si="0"/>
        <v>22</v>
      </c>
      <c r="M9" s="20">
        <f t="shared" si="1"/>
        <v>66</v>
      </c>
      <c r="N9" s="25">
        <f>M9/$M$18+N8</f>
        <v>0.62910798122065725</v>
      </c>
    </row>
    <row r="10" spans="1:14" x14ac:dyDescent="0.25">
      <c r="A10">
        <v>30</v>
      </c>
      <c r="B10">
        <v>1</v>
      </c>
      <c r="C10" s="15">
        <v>42558</v>
      </c>
      <c r="D10" s="15"/>
      <c r="E10" s="17">
        <v>8</v>
      </c>
      <c r="F10" s="15">
        <v>0</v>
      </c>
      <c r="H10" s="17">
        <v>4</v>
      </c>
      <c r="I10" s="18">
        <v>2</v>
      </c>
      <c r="K10">
        <v>4</v>
      </c>
      <c r="L10" s="20">
        <f t="shared" si="0"/>
        <v>13</v>
      </c>
      <c r="M10" s="20">
        <f t="shared" si="1"/>
        <v>52</v>
      </c>
      <c r="N10" s="25">
        <f t="shared" ref="N10:N17" si="2">M10/$M$18+N9</f>
        <v>0.75117370892018775</v>
      </c>
    </row>
    <row r="11" spans="1:14" x14ac:dyDescent="0.25">
      <c r="A11">
        <v>35</v>
      </c>
      <c r="B11">
        <v>1</v>
      </c>
      <c r="C11" s="15">
        <v>42706</v>
      </c>
      <c r="D11" s="15"/>
      <c r="E11" s="17">
        <v>10</v>
      </c>
      <c r="F11" s="15">
        <v>0</v>
      </c>
      <c r="H11" s="17">
        <v>5</v>
      </c>
      <c r="I11" s="18">
        <v>1</v>
      </c>
      <c r="K11">
        <v>5</v>
      </c>
      <c r="L11" s="20">
        <f t="shared" si="0"/>
        <v>4</v>
      </c>
      <c r="M11" s="20">
        <f t="shared" si="1"/>
        <v>20</v>
      </c>
      <c r="N11" s="25">
        <f t="shared" si="2"/>
        <v>0.7981220657276995</v>
      </c>
    </row>
    <row r="12" spans="1:14" x14ac:dyDescent="0.25">
      <c r="A12">
        <v>37</v>
      </c>
      <c r="B12">
        <v>1</v>
      </c>
      <c r="C12" s="15">
        <v>42536</v>
      </c>
      <c r="D12" s="15"/>
      <c r="E12" s="17">
        <v>11</v>
      </c>
      <c r="F12" s="15">
        <v>42674</v>
      </c>
      <c r="H12" s="17">
        <v>6</v>
      </c>
      <c r="I12" s="18">
        <v>1</v>
      </c>
      <c r="K12">
        <v>6</v>
      </c>
      <c r="L12" s="20">
        <f t="shared" si="0"/>
        <v>3</v>
      </c>
      <c r="M12" s="20">
        <f t="shared" si="1"/>
        <v>18</v>
      </c>
      <c r="N12" s="25">
        <f t="shared" si="2"/>
        <v>0.84037558685446001</v>
      </c>
    </row>
    <row r="13" spans="1:14" x14ac:dyDescent="0.25">
      <c r="A13">
        <v>39</v>
      </c>
      <c r="B13">
        <v>1</v>
      </c>
      <c r="C13" s="15">
        <v>42718</v>
      </c>
      <c r="D13" s="15"/>
      <c r="E13" s="17">
        <v>12</v>
      </c>
      <c r="F13" s="15">
        <v>42657</v>
      </c>
      <c r="H13" s="17">
        <v>7</v>
      </c>
      <c r="I13" s="18">
        <v>1</v>
      </c>
      <c r="K13">
        <v>7</v>
      </c>
      <c r="L13" s="20">
        <f t="shared" si="0"/>
        <v>1</v>
      </c>
      <c r="M13" s="20">
        <f t="shared" si="1"/>
        <v>7</v>
      </c>
      <c r="N13" s="25">
        <f t="shared" si="2"/>
        <v>0.85680751173708913</v>
      </c>
    </row>
    <row r="14" spans="1:14" x14ac:dyDescent="0.25">
      <c r="A14">
        <v>50</v>
      </c>
      <c r="B14">
        <v>1</v>
      </c>
      <c r="C14" s="15">
        <v>42419</v>
      </c>
      <c r="D14" s="15"/>
      <c r="E14" s="17">
        <v>13</v>
      </c>
      <c r="F14" s="15">
        <v>0</v>
      </c>
      <c r="H14" s="17">
        <v>8</v>
      </c>
      <c r="I14" s="18">
        <v>3</v>
      </c>
      <c r="K14">
        <v>8</v>
      </c>
      <c r="L14" s="20">
        <f t="shared" si="0"/>
        <v>3</v>
      </c>
      <c r="M14" s="20">
        <f t="shared" si="1"/>
        <v>24</v>
      </c>
      <c r="N14" s="25">
        <f t="shared" si="2"/>
        <v>0.91314553990610325</v>
      </c>
    </row>
    <row r="15" spans="1:14" x14ac:dyDescent="0.25">
      <c r="A15">
        <v>51</v>
      </c>
      <c r="B15">
        <v>1</v>
      </c>
      <c r="C15" s="15">
        <v>42614</v>
      </c>
      <c r="D15" s="15"/>
      <c r="E15" s="17">
        <v>14</v>
      </c>
      <c r="F15" s="15">
        <v>0</v>
      </c>
      <c r="H15" s="17">
        <v>9</v>
      </c>
      <c r="I15" s="18">
        <v>1</v>
      </c>
      <c r="K15">
        <v>9</v>
      </c>
      <c r="L15" s="20">
        <f t="shared" si="0"/>
        <v>0</v>
      </c>
      <c r="M15" s="20">
        <f t="shared" si="1"/>
        <v>0</v>
      </c>
      <c r="N15" s="25">
        <f t="shared" si="2"/>
        <v>0.91314553990610325</v>
      </c>
    </row>
    <row r="16" spans="1:14" x14ac:dyDescent="0.25">
      <c r="A16">
        <v>52</v>
      </c>
      <c r="B16">
        <v>1</v>
      </c>
      <c r="C16" s="15">
        <v>42507</v>
      </c>
      <c r="D16" s="15"/>
      <c r="E16" s="17">
        <v>17</v>
      </c>
      <c r="F16" s="15">
        <v>0</v>
      </c>
      <c r="H16" s="17">
        <v>10</v>
      </c>
      <c r="I16" s="18">
        <v>2</v>
      </c>
      <c r="K16">
        <v>10</v>
      </c>
      <c r="L16" s="20">
        <f t="shared" si="0"/>
        <v>0</v>
      </c>
      <c r="M16" s="20">
        <f t="shared" si="1"/>
        <v>0</v>
      </c>
      <c r="N16" s="25">
        <f t="shared" si="2"/>
        <v>0.91314553990610325</v>
      </c>
    </row>
    <row r="17" spans="1:14" x14ac:dyDescent="0.25">
      <c r="A17">
        <v>55</v>
      </c>
      <c r="B17">
        <v>1</v>
      </c>
      <c r="C17" s="15">
        <v>42685</v>
      </c>
      <c r="D17" s="15"/>
      <c r="E17" s="17">
        <v>19</v>
      </c>
      <c r="F17" s="15">
        <v>0</v>
      </c>
      <c r="H17" s="17">
        <v>11</v>
      </c>
      <c r="I17" s="18">
        <v>2</v>
      </c>
      <c r="K17" t="s">
        <v>69</v>
      </c>
      <c r="L17" s="20">
        <f t="shared" si="0"/>
        <v>3</v>
      </c>
      <c r="M17" s="20">
        <f t="shared" si="1"/>
        <v>37</v>
      </c>
      <c r="N17" s="25">
        <f t="shared" si="2"/>
        <v>1</v>
      </c>
    </row>
    <row r="18" spans="1:14" x14ac:dyDescent="0.25">
      <c r="A18">
        <v>60</v>
      </c>
      <c r="B18">
        <v>1</v>
      </c>
      <c r="C18" s="15">
        <v>42384</v>
      </c>
      <c r="D18" s="15"/>
      <c r="E18" s="17">
        <v>20</v>
      </c>
      <c r="F18" s="15">
        <v>0</v>
      </c>
      <c r="H18" s="17">
        <v>12</v>
      </c>
      <c r="I18" s="18">
        <v>2</v>
      </c>
      <c r="K18" s="20">
        <f>MAX(I:I)</f>
        <v>14</v>
      </c>
      <c r="L18" s="26" t="s">
        <v>70</v>
      </c>
      <c r="M18" s="20">
        <f>SUM(M7:M17)</f>
        <v>426</v>
      </c>
      <c r="N18" s="25"/>
    </row>
    <row r="19" spans="1:14" x14ac:dyDescent="0.25">
      <c r="A19">
        <v>77</v>
      </c>
      <c r="B19">
        <v>1</v>
      </c>
      <c r="C19" s="15">
        <v>42633</v>
      </c>
      <c r="D19" s="15"/>
      <c r="E19" s="17">
        <v>21</v>
      </c>
      <c r="F19" s="15">
        <v>0</v>
      </c>
      <c r="H19" s="17">
        <v>13</v>
      </c>
      <c r="I19" s="18">
        <v>2</v>
      </c>
    </row>
    <row r="20" spans="1:14" x14ac:dyDescent="0.25">
      <c r="A20">
        <v>83</v>
      </c>
      <c r="B20">
        <v>1</v>
      </c>
      <c r="C20" s="15">
        <v>42436</v>
      </c>
      <c r="D20" s="15"/>
      <c r="E20" s="17">
        <v>22</v>
      </c>
      <c r="F20" s="15">
        <v>0</v>
      </c>
      <c r="H20" s="17">
        <v>14</v>
      </c>
      <c r="I20" s="18">
        <v>2</v>
      </c>
    </row>
    <row r="21" spans="1:14" x14ac:dyDescent="0.25">
      <c r="A21">
        <v>98</v>
      </c>
      <c r="B21">
        <v>1</v>
      </c>
      <c r="C21" s="15">
        <v>42388</v>
      </c>
      <c r="D21" s="15"/>
      <c r="E21" s="17">
        <v>25</v>
      </c>
      <c r="F21" s="15">
        <v>0</v>
      </c>
      <c r="H21" s="17">
        <v>15</v>
      </c>
      <c r="I21" s="18">
        <v>1</v>
      </c>
    </row>
    <row r="22" spans="1:14" x14ac:dyDescent="0.25">
      <c r="A22">
        <v>109</v>
      </c>
      <c r="B22">
        <v>1</v>
      </c>
      <c r="C22" s="15">
        <v>42377</v>
      </c>
      <c r="D22" s="15"/>
      <c r="E22" s="17">
        <v>26</v>
      </c>
      <c r="F22" s="15">
        <v>0</v>
      </c>
      <c r="H22" s="17">
        <v>17</v>
      </c>
      <c r="I22" s="18">
        <v>1</v>
      </c>
    </row>
    <row r="23" spans="1:14" x14ac:dyDescent="0.25">
      <c r="A23">
        <v>115</v>
      </c>
      <c r="B23">
        <v>1</v>
      </c>
      <c r="C23" s="15">
        <v>42657</v>
      </c>
      <c r="D23" s="15"/>
      <c r="E23" s="17">
        <v>27</v>
      </c>
      <c r="F23" s="15">
        <v>0</v>
      </c>
      <c r="H23" s="17">
        <v>18</v>
      </c>
      <c r="I23" s="18">
        <v>2</v>
      </c>
    </row>
    <row r="24" spans="1:14" x14ac:dyDescent="0.25">
      <c r="A24">
        <v>117</v>
      </c>
      <c r="B24">
        <v>1</v>
      </c>
      <c r="C24" s="15">
        <v>42499</v>
      </c>
      <c r="D24" s="15"/>
      <c r="E24" s="17">
        <v>30</v>
      </c>
      <c r="F24" s="15">
        <v>42558</v>
      </c>
      <c r="H24" s="17">
        <v>19</v>
      </c>
      <c r="I24" s="18">
        <v>2</v>
      </c>
    </row>
    <row r="25" spans="1:14" x14ac:dyDescent="0.25">
      <c r="A25">
        <v>129</v>
      </c>
      <c r="B25">
        <v>1</v>
      </c>
      <c r="C25" s="15">
        <v>42606</v>
      </c>
      <c r="D25" s="15"/>
      <c r="E25" s="17">
        <v>31</v>
      </c>
      <c r="F25" s="15">
        <v>0</v>
      </c>
      <c r="H25" s="17">
        <v>20</v>
      </c>
      <c r="I25" s="18">
        <v>3</v>
      </c>
    </row>
    <row r="26" spans="1:14" x14ac:dyDescent="0.25">
      <c r="A26">
        <v>138</v>
      </c>
      <c r="B26">
        <v>1</v>
      </c>
      <c r="C26" s="15">
        <v>42628</v>
      </c>
      <c r="D26" s="15"/>
      <c r="E26" s="17">
        <v>32</v>
      </c>
      <c r="F26" s="15">
        <v>0</v>
      </c>
      <c r="H26" s="17">
        <v>21</v>
      </c>
      <c r="I26" s="18">
        <v>1</v>
      </c>
    </row>
    <row r="27" spans="1:14" x14ac:dyDescent="0.25">
      <c r="A27">
        <v>146</v>
      </c>
      <c r="B27">
        <v>1</v>
      </c>
      <c r="C27" s="15">
        <v>42650</v>
      </c>
      <c r="D27" s="15"/>
      <c r="E27" s="17">
        <v>34</v>
      </c>
      <c r="F27" s="15">
        <v>0</v>
      </c>
      <c r="H27" s="17">
        <v>22</v>
      </c>
      <c r="I27" s="18">
        <v>1</v>
      </c>
    </row>
    <row r="28" spans="1:14" x14ac:dyDescent="0.25">
      <c r="A28">
        <v>153</v>
      </c>
      <c r="B28">
        <v>1</v>
      </c>
      <c r="C28" s="15">
        <v>42433</v>
      </c>
      <c r="D28" s="15"/>
      <c r="E28" s="17">
        <v>35</v>
      </c>
      <c r="F28" s="15">
        <v>42706</v>
      </c>
      <c r="H28" s="17">
        <v>24</v>
      </c>
      <c r="I28" s="18">
        <v>1</v>
      </c>
    </row>
    <row r="29" spans="1:14" x14ac:dyDescent="0.25">
      <c r="A29">
        <v>158</v>
      </c>
      <c r="B29">
        <v>1</v>
      </c>
      <c r="C29" s="15">
        <v>42520</v>
      </c>
      <c r="D29" s="15"/>
      <c r="E29" s="17">
        <v>36</v>
      </c>
      <c r="F29" s="15">
        <v>0</v>
      </c>
      <c r="H29" s="17">
        <v>25</v>
      </c>
      <c r="I29" s="18">
        <v>8</v>
      </c>
    </row>
    <row r="30" spans="1:14" x14ac:dyDescent="0.25">
      <c r="A30">
        <v>185</v>
      </c>
      <c r="B30">
        <v>1</v>
      </c>
      <c r="C30" s="15">
        <v>42730</v>
      </c>
      <c r="D30" s="15"/>
      <c r="E30" s="17">
        <v>37</v>
      </c>
      <c r="F30" s="15">
        <v>42536</v>
      </c>
      <c r="H30" s="17">
        <v>26</v>
      </c>
      <c r="I30" s="18">
        <v>2</v>
      </c>
    </row>
    <row r="31" spans="1:14" x14ac:dyDescent="0.25">
      <c r="A31">
        <v>186</v>
      </c>
      <c r="B31">
        <v>1</v>
      </c>
      <c r="C31" s="15">
        <v>42542</v>
      </c>
      <c r="D31" s="15"/>
      <c r="E31" s="17">
        <v>39</v>
      </c>
      <c r="F31" s="15">
        <v>42718</v>
      </c>
      <c r="H31" s="17">
        <v>27</v>
      </c>
      <c r="I31" s="18">
        <v>5</v>
      </c>
    </row>
    <row r="32" spans="1:14" x14ac:dyDescent="0.25">
      <c r="A32">
        <v>189</v>
      </c>
      <c r="B32">
        <v>1</v>
      </c>
      <c r="C32" s="15">
        <v>42621</v>
      </c>
      <c r="D32" s="15"/>
      <c r="E32" s="17">
        <v>40</v>
      </c>
      <c r="F32" s="15">
        <v>0</v>
      </c>
      <c r="H32" s="17">
        <v>28</v>
      </c>
      <c r="I32" s="18">
        <v>1</v>
      </c>
    </row>
    <row r="33" spans="1:9" x14ac:dyDescent="0.25">
      <c r="A33">
        <v>192</v>
      </c>
      <c r="B33">
        <v>1</v>
      </c>
      <c r="C33" s="15">
        <v>42536</v>
      </c>
      <c r="D33" s="15"/>
      <c r="E33" s="17">
        <v>42</v>
      </c>
      <c r="F33" s="15">
        <v>0</v>
      </c>
      <c r="H33" s="17">
        <v>30</v>
      </c>
      <c r="I33" s="18">
        <v>3</v>
      </c>
    </row>
    <row r="34" spans="1:9" x14ac:dyDescent="0.25">
      <c r="A34">
        <v>198</v>
      </c>
      <c r="B34">
        <v>1</v>
      </c>
      <c r="C34" s="15">
        <v>42468</v>
      </c>
      <c r="D34" s="15"/>
      <c r="E34" s="17">
        <v>43</v>
      </c>
      <c r="F34" s="15">
        <v>0</v>
      </c>
      <c r="H34" s="17">
        <v>31</v>
      </c>
      <c r="I34" s="18">
        <v>3</v>
      </c>
    </row>
    <row r="35" spans="1:9" x14ac:dyDescent="0.25">
      <c r="A35">
        <v>201</v>
      </c>
      <c r="B35">
        <v>1</v>
      </c>
      <c r="C35" s="15">
        <v>42438</v>
      </c>
      <c r="D35" s="15"/>
      <c r="E35" s="17">
        <v>44</v>
      </c>
      <c r="F35" s="15">
        <v>0</v>
      </c>
      <c r="H35" s="17">
        <v>32</v>
      </c>
      <c r="I35" s="18">
        <v>2</v>
      </c>
    </row>
    <row r="36" spans="1:9" x14ac:dyDescent="0.25">
      <c r="A36">
        <v>203</v>
      </c>
      <c r="B36">
        <v>1</v>
      </c>
      <c r="C36" s="15">
        <v>42389</v>
      </c>
      <c r="D36" s="15"/>
      <c r="E36" s="17">
        <v>45</v>
      </c>
      <c r="F36" s="15">
        <v>0</v>
      </c>
      <c r="H36" s="17">
        <v>33</v>
      </c>
      <c r="I36" s="18">
        <v>2</v>
      </c>
    </row>
    <row r="37" spans="1:9" x14ac:dyDescent="0.25">
      <c r="A37">
        <v>211</v>
      </c>
      <c r="B37">
        <v>1</v>
      </c>
      <c r="C37" s="15">
        <v>42698</v>
      </c>
      <c r="D37" s="15"/>
      <c r="E37" s="17">
        <v>46</v>
      </c>
      <c r="F37" s="15">
        <v>0</v>
      </c>
      <c r="H37" s="17">
        <v>34</v>
      </c>
      <c r="I37" s="18">
        <v>1</v>
      </c>
    </row>
    <row r="38" spans="1:9" x14ac:dyDescent="0.25">
      <c r="A38">
        <v>212</v>
      </c>
      <c r="B38">
        <v>1</v>
      </c>
      <c r="C38" s="15">
        <v>42446</v>
      </c>
      <c r="D38" s="15"/>
      <c r="E38" s="17">
        <v>47</v>
      </c>
      <c r="F38" s="15">
        <v>0</v>
      </c>
      <c r="H38" s="17">
        <v>35</v>
      </c>
      <c r="I38" s="18">
        <v>3</v>
      </c>
    </row>
    <row r="39" spans="1:9" x14ac:dyDescent="0.25">
      <c r="A39">
        <v>218</v>
      </c>
      <c r="B39">
        <v>1</v>
      </c>
      <c r="C39" s="15">
        <v>42608</v>
      </c>
      <c r="D39" s="15"/>
      <c r="E39" s="17">
        <v>48</v>
      </c>
      <c r="F39" s="15">
        <v>0</v>
      </c>
      <c r="H39" s="17">
        <v>36</v>
      </c>
      <c r="I39" s="18">
        <v>4</v>
      </c>
    </row>
    <row r="40" spans="1:9" x14ac:dyDescent="0.25">
      <c r="A40">
        <v>238</v>
      </c>
      <c r="B40">
        <v>1</v>
      </c>
      <c r="C40" s="15">
        <v>42396</v>
      </c>
      <c r="D40" s="15"/>
      <c r="E40" s="17">
        <v>50</v>
      </c>
      <c r="F40" s="15">
        <v>42419</v>
      </c>
      <c r="H40" s="17">
        <v>37</v>
      </c>
      <c r="I40" s="18">
        <v>3</v>
      </c>
    </row>
    <row r="41" spans="1:9" x14ac:dyDescent="0.25">
      <c r="D41" s="15"/>
      <c r="E41" s="17">
        <v>51</v>
      </c>
      <c r="F41" s="15">
        <v>42614</v>
      </c>
      <c r="H41" s="17">
        <v>39</v>
      </c>
      <c r="I41" s="18">
        <v>2</v>
      </c>
    </row>
    <row r="42" spans="1:9" x14ac:dyDescent="0.25">
      <c r="D42" s="15"/>
      <c r="E42" s="17">
        <v>52</v>
      </c>
      <c r="F42" s="15">
        <v>42507</v>
      </c>
      <c r="H42" s="17">
        <v>40</v>
      </c>
      <c r="I42" s="18">
        <v>3</v>
      </c>
    </row>
    <row r="43" spans="1:9" x14ac:dyDescent="0.25">
      <c r="D43" s="15"/>
      <c r="E43" s="17">
        <v>53</v>
      </c>
      <c r="F43" s="15">
        <v>0</v>
      </c>
      <c r="H43" s="17">
        <v>42</v>
      </c>
      <c r="I43" s="18">
        <v>2</v>
      </c>
    </row>
    <row r="44" spans="1:9" x14ac:dyDescent="0.25">
      <c r="D44" s="15"/>
      <c r="E44" s="17">
        <v>54</v>
      </c>
      <c r="F44" s="15">
        <v>0</v>
      </c>
      <c r="H44" s="17">
        <v>43</v>
      </c>
      <c r="I44" s="18">
        <v>1</v>
      </c>
    </row>
    <row r="45" spans="1:9" x14ac:dyDescent="0.25">
      <c r="D45" s="15"/>
      <c r="E45" s="17">
        <v>55</v>
      </c>
      <c r="F45" s="15">
        <v>42685</v>
      </c>
      <c r="H45" s="17">
        <v>44</v>
      </c>
      <c r="I45" s="18">
        <v>4</v>
      </c>
    </row>
    <row r="46" spans="1:9" x14ac:dyDescent="0.25">
      <c r="D46" s="15"/>
      <c r="E46" s="17">
        <v>58</v>
      </c>
      <c r="F46" s="15">
        <v>0</v>
      </c>
      <c r="H46" s="17">
        <v>45</v>
      </c>
      <c r="I46" s="18">
        <v>1</v>
      </c>
    </row>
    <row r="47" spans="1:9" x14ac:dyDescent="0.25">
      <c r="D47" s="15"/>
      <c r="E47" s="17">
        <v>59</v>
      </c>
      <c r="F47" s="15">
        <v>0</v>
      </c>
      <c r="H47" s="17">
        <v>46</v>
      </c>
      <c r="I47" s="18">
        <v>1</v>
      </c>
    </row>
    <row r="48" spans="1:9" x14ac:dyDescent="0.25">
      <c r="D48" s="15"/>
      <c r="E48" s="17">
        <v>60</v>
      </c>
      <c r="F48" s="15">
        <v>42384</v>
      </c>
      <c r="H48" s="17">
        <v>47</v>
      </c>
      <c r="I48" s="18">
        <v>3</v>
      </c>
    </row>
    <row r="49" spans="4:9" x14ac:dyDescent="0.25">
      <c r="D49" s="15"/>
      <c r="E49" s="17">
        <v>67</v>
      </c>
      <c r="F49" s="15">
        <v>0</v>
      </c>
      <c r="H49" s="17">
        <v>48</v>
      </c>
      <c r="I49" s="18">
        <v>8</v>
      </c>
    </row>
    <row r="50" spans="4:9" x14ac:dyDescent="0.25">
      <c r="D50" s="15"/>
      <c r="E50" s="17">
        <v>69</v>
      </c>
      <c r="F50" s="15">
        <v>0</v>
      </c>
      <c r="H50" s="17">
        <v>49</v>
      </c>
      <c r="I50" s="18">
        <v>1</v>
      </c>
    </row>
    <row r="51" spans="4:9" x14ac:dyDescent="0.25">
      <c r="D51" s="15"/>
      <c r="E51" s="17">
        <v>72</v>
      </c>
      <c r="F51" s="15">
        <v>0</v>
      </c>
      <c r="H51" s="17">
        <v>50</v>
      </c>
      <c r="I51" s="18">
        <v>6</v>
      </c>
    </row>
    <row r="52" spans="4:9" x14ac:dyDescent="0.25">
      <c r="D52" s="15"/>
      <c r="E52" s="17">
        <v>73</v>
      </c>
      <c r="F52" s="15">
        <v>0</v>
      </c>
      <c r="H52" s="17">
        <v>51</v>
      </c>
      <c r="I52" s="18">
        <v>4</v>
      </c>
    </row>
    <row r="53" spans="4:9" x14ac:dyDescent="0.25">
      <c r="D53" s="15"/>
      <c r="E53" s="17">
        <v>74</v>
      </c>
      <c r="F53" s="15">
        <v>0</v>
      </c>
      <c r="H53" s="17">
        <v>52</v>
      </c>
      <c r="I53" s="18">
        <v>1</v>
      </c>
    </row>
    <row r="54" spans="4:9" x14ac:dyDescent="0.25">
      <c r="D54" s="15"/>
      <c r="E54" s="17">
        <v>76</v>
      </c>
      <c r="F54" s="15">
        <v>0</v>
      </c>
      <c r="H54" s="17">
        <v>53</v>
      </c>
      <c r="I54" s="18">
        <v>1</v>
      </c>
    </row>
    <row r="55" spans="4:9" x14ac:dyDescent="0.25">
      <c r="D55" s="15"/>
      <c r="E55" s="17">
        <v>77</v>
      </c>
      <c r="F55" s="15">
        <v>42633</v>
      </c>
      <c r="H55" s="17">
        <v>54</v>
      </c>
      <c r="I55" s="18">
        <v>1</v>
      </c>
    </row>
    <row r="56" spans="4:9" x14ac:dyDescent="0.25">
      <c r="D56" s="15"/>
      <c r="E56" s="17">
        <v>78</v>
      </c>
      <c r="F56" s="15">
        <v>0</v>
      </c>
      <c r="H56" s="17">
        <v>55</v>
      </c>
      <c r="I56" s="18">
        <v>2</v>
      </c>
    </row>
    <row r="57" spans="4:9" x14ac:dyDescent="0.25">
      <c r="D57" s="15"/>
      <c r="E57" s="17">
        <v>79</v>
      </c>
      <c r="F57" s="15">
        <v>0</v>
      </c>
      <c r="H57" s="17">
        <v>56</v>
      </c>
      <c r="I57" s="18">
        <v>1</v>
      </c>
    </row>
    <row r="58" spans="4:9" x14ac:dyDescent="0.25">
      <c r="D58" s="15"/>
      <c r="E58" s="17">
        <v>81</v>
      </c>
      <c r="F58" s="15">
        <v>0</v>
      </c>
      <c r="H58" s="17">
        <v>58</v>
      </c>
      <c r="I58" s="18">
        <v>1</v>
      </c>
    </row>
    <row r="59" spans="4:9" x14ac:dyDescent="0.25">
      <c r="D59" s="15"/>
      <c r="E59" s="17">
        <v>83</v>
      </c>
      <c r="F59" s="15">
        <v>42436</v>
      </c>
      <c r="H59" s="17">
        <v>59</v>
      </c>
      <c r="I59" s="18">
        <v>1</v>
      </c>
    </row>
    <row r="60" spans="4:9" x14ac:dyDescent="0.25">
      <c r="D60" s="15"/>
      <c r="E60" s="17">
        <v>88</v>
      </c>
      <c r="F60" s="15">
        <v>0</v>
      </c>
      <c r="H60" s="17">
        <v>60</v>
      </c>
      <c r="I60" s="18">
        <v>2</v>
      </c>
    </row>
    <row r="61" spans="4:9" x14ac:dyDescent="0.25">
      <c r="D61" s="15"/>
      <c r="E61" s="17">
        <v>91</v>
      </c>
      <c r="F61" s="15">
        <v>0</v>
      </c>
      <c r="H61" s="17">
        <v>62</v>
      </c>
      <c r="I61" s="18">
        <v>1</v>
      </c>
    </row>
    <row r="62" spans="4:9" x14ac:dyDescent="0.25">
      <c r="D62" s="15"/>
      <c r="E62" s="17">
        <v>92</v>
      </c>
      <c r="F62" s="15">
        <v>0</v>
      </c>
      <c r="H62" s="17">
        <v>64</v>
      </c>
      <c r="I62" s="18">
        <v>1</v>
      </c>
    </row>
    <row r="63" spans="4:9" x14ac:dyDescent="0.25">
      <c r="D63" s="15"/>
      <c r="E63" s="17">
        <v>95</v>
      </c>
      <c r="F63" s="15">
        <v>0</v>
      </c>
      <c r="H63" s="17">
        <v>66</v>
      </c>
      <c r="I63" s="18">
        <v>1</v>
      </c>
    </row>
    <row r="64" spans="4:9" x14ac:dyDescent="0.25">
      <c r="D64" s="15"/>
      <c r="E64" s="17">
        <v>97</v>
      </c>
      <c r="F64" s="15">
        <v>0</v>
      </c>
      <c r="H64" s="17">
        <v>67</v>
      </c>
      <c r="I64" s="18">
        <v>1</v>
      </c>
    </row>
    <row r="65" spans="4:9" x14ac:dyDescent="0.25">
      <c r="D65" s="15"/>
      <c r="E65" s="17">
        <v>98</v>
      </c>
      <c r="F65" s="15">
        <v>42388</v>
      </c>
      <c r="H65" s="17">
        <v>69</v>
      </c>
      <c r="I65" s="18">
        <v>1</v>
      </c>
    </row>
    <row r="66" spans="4:9" x14ac:dyDescent="0.25">
      <c r="D66" s="15"/>
      <c r="E66" s="17">
        <v>102</v>
      </c>
      <c r="F66" s="15">
        <v>0</v>
      </c>
      <c r="H66" s="17">
        <v>71</v>
      </c>
      <c r="I66" s="18">
        <v>1</v>
      </c>
    </row>
    <row r="67" spans="4:9" x14ac:dyDescent="0.25">
      <c r="D67" s="15"/>
      <c r="E67" s="17">
        <v>104</v>
      </c>
      <c r="F67" s="15">
        <v>0</v>
      </c>
      <c r="H67" s="17">
        <v>72</v>
      </c>
      <c r="I67" s="18">
        <v>3</v>
      </c>
    </row>
    <row r="68" spans="4:9" x14ac:dyDescent="0.25">
      <c r="D68" s="15"/>
      <c r="E68" s="17">
        <v>107</v>
      </c>
      <c r="F68" s="15">
        <v>0</v>
      </c>
      <c r="H68" s="17">
        <v>73</v>
      </c>
      <c r="I68" s="18">
        <v>1</v>
      </c>
    </row>
    <row r="69" spans="4:9" x14ac:dyDescent="0.25">
      <c r="D69" s="15"/>
      <c r="E69" s="17">
        <v>108</v>
      </c>
      <c r="F69" s="15">
        <v>0</v>
      </c>
      <c r="H69" s="17">
        <v>74</v>
      </c>
      <c r="I69" s="18">
        <v>3</v>
      </c>
    </row>
    <row r="70" spans="4:9" x14ac:dyDescent="0.25">
      <c r="D70" s="15"/>
      <c r="E70" s="17">
        <v>109</v>
      </c>
      <c r="F70" s="15">
        <v>42377</v>
      </c>
      <c r="H70" s="17">
        <v>76</v>
      </c>
      <c r="I70" s="18">
        <v>1</v>
      </c>
    </row>
    <row r="71" spans="4:9" x14ac:dyDescent="0.25">
      <c r="D71" s="15"/>
      <c r="E71" s="17">
        <v>110</v>
      </c>
      <c r="F71" s="15">
        <v>0</v>
      </c>
      <c r="H71" s="17">
        <v>77</v>
      </c>
      <c r="I71" s="18">
        <v>2</v>
      </c>
    </row>
    <row r="72" spans="4:9" x14ac:dyDescent="0.25">
      <c r="D72" s="15"/>
      <c r="E72" s="17">
        <v>112</v>
      </c>
      <c r="F72" s="15">
        <v>0</v>
      </c>
      <c r="H72" s="17">
        <v>78</v>
      </c>
      <c r="I72" s="18">
        <v>2</v>
      </c>
    </row>
    <row r="73" spans="4:9" x14ac:dyDescent="0.25">
      <c r="D73" s="15"/>
      <c r="E73" s="17">
        <v>115</v>
      </c>
      <c r="F73" s="15">
        <v>42657</v>
      </c>
      <c r="H73" s="17">
        <v>79</v>
      </c>
      <c r="I73" s="18">
        <v>2</v>
      </c>
    </row>
    <row r="74" spans="4:9" x14ac:dyDescent="0.25">
      <c r="D74" s="15"/>
      <c r="E74" s="17">
        <v>116</v>
      </c>
      <c r="F74" s="15">
        <v>0</v>
      </c>
      <c r="H74" s="17">
        <v>80</v>
      </c>
      <c r="I74" s="18">
        <v>1</v>
      </c>
    </row>
    <row r="75" spans="4:9" x14ac:dyDescent="0.25">
      <c r="D75" s="15"/>
      <c r="E75" s="17">
        <v>117</v>
      </c>
      <c r="F75" s="15">
        <v>42499</v>
      </c>
      <c r="H75" s="17">
        <v>81</v>
      </c>
      <c r="I75" s="18">
        <v>1</v>
      </c>
    </row>
    <row r="76" spans="4:9" x14ac:dyDescent="0.25">
      <c r="D76" s="15"/>
      <c r="E76" s="17">
        <v>119</v>
      </c>
      <c r="F76" s="15">
        <v>0</v>
      </c>
      <c r="H76" s="17">
        <v>83</v>
      </c>
      <c r="I76" s="18">
        <v>3</v>
      </c>
    </row>
    <row r="77" spans="4:9" x14ac:dyDescent="0.25">
      <c r="D77" s="15"/>
      <c r="E77" s="17">
        <v>121</v>
      </c>
      <c r="F77" s="15">
        <v>0</v>
      </c>
      <c r="H77" s="17">
        <v>84</v>
      </c>
      <c r="I77" s="18">
        <v>1</v>
      </c>
    </row>
    <row r="78" spans="4:9" x14ac:dyDescent="0.25">
      <c r="D78" s="15"/>
      <c r="E78" s="17">
        <v>125</v>
      </c>
      <c r="F78" s="15">
        <v>0</v>
      </c>
      <c r="H78" s="17">
        <v>85</v>
      </c>
      <c r="I78" s="18">
        <v>1</v>
      </c>
    </row>
    <row r="79" spans="4:9" x14ac:dyDescent="0.25">
      <c r="D79" s="15"/>
      <c r="E79" s="17">
        <v>126</v>
      </c>
      <c r="F79" s="15">
        <v>0</v>
      </c>
      <c r="H79" s="17">
        <v>86</v>
      </c>
      <c r="I79" s="18">
        <v>1</v>
      </c>
    </row>
    <row r="80" spans="4:9" x14ac:dyDescent="0.25">
      <c r="D80" s="15"/>
      <c r="E80" s="17">
        <v>127</v>
      </c>
      <c r="F80" s="15">
        <v>0</v>
      </c>
      <c r="H80" s="17">
        <v>87</v>
      </c>
      <c r="I80" s="18">
        <v>1</v>
      </c>
    </row>
    <row r="81" spans="4:9" x14ac:dyDescent="0.25">
      <c r="D81" s="15"/>
      <c r="E81" s="17">
        <v>129</v>
      </c>
      <c r="F81" s="15">
        <v>42606</v>
      </c>
      <c r="H81" s="17">
        <v>88</v>
      </c>
      <c r="I81" s="18">
        <v>1</v>
      </c>
    </row>
    <row r="82" spans="4:9" x14ac:dyDescent="0.25">
      <c r="D82" s="15"/>
      <c r="E82" s="17">
        <v>131</v>
      </c>
      <c r="F82" s="15">
        <v>0</v>
      </c>
      <c r="H82" s="17">
        <v>89</v>
      </c>
      <c r="I82" s="18">
        <v>1</v>
      </c>
    </row>
    <row r="83" spans="4:9" x14ac:dyDescent="0.25">
      <c r="D83" s="15"/>
      <c r="E83" s="17">
        <v>133</v>
      </c>
      <c r="F83" s="15">
        <v>0</v>
      </c>
      <c r="H83" s="17">
        <v>91</v>
      </c>
      <c r="I83" s="18">
        <v>1</v>
      </c>
    </row>
    <row r="84" spans="4:9" x14ac:dyDescent="0.25">
      <c r="D84" s="15"/>
      <c r="E84" s="17">
        <v>135</v>
      </c>
      <c r="F84" s="15">
        <v>0</v>
      </c>
      <c r="H84" s="17">
        <v>92</v>
      </c>
      <c r="I84" s="18">
        <v>3</v>
      </c>
    </row>
    <row r="85" spans="4:9" x14ac:dyDescent="0.25">
      <c r="D85" s="15"/>
      <c r="E85" s="17">
        <v>136</v>
      </c>
      <c r="F85" s="15">
        <v>0</v>
      </c>
      <c r="H85" s="17">
        <v>93</v>
      </c>
      <c r="I85" s="18">
        <v>1</v>
      </c>
    </row>
    <row r="86" spans="4:9" x14ac:dyDescent="0.25">
      <c r="D86" s="15"/>
      <c r="E86" s="17">
        <v>137</v>
      </c>
      <c r="F86" s="15">
        <v>0</v>
      </c>
      <c r="H86" s="17">
        <v>94</v>
      </c>
      <c r="I86" s="18">
        <v>1</v>
      </c>
    </row>
    <row r="87" spans="4:9" x14ac:dyDescent="0.25">
      <c r="D87" s="15"/>
      <c r="E87" s="17">
        <v>138</v>
      </c>
      <c r="F87" s="15">
        <v>42628</v>
      </c>
      <c r="H87" s="17">
        <v>95</v>
      </c>
      <c r="I87" s="18">
        <v>1</v>
      </c>
    </row>
    <row r="88" spans="4:9" x14ac:dyDescent="0.25">
      <c r="D88" s="15"/>
      <c r="E88" s="17">
        <v>139</v>
      </c>
      <c r="F88" s="15">
        <v>0</v>
      </c>
      <c r="H88" s="17">
        <v>97</v>
      </c>
      <c r="I88" s="18">
        <v>2</v>
      </c>
    </row>
    <row r="89" spans="4:9" x14ac:dyDescent="0.25">
      <c r="D89" s="15"/>
      <c r="E89" s="17">
        <v>140</v>
      </c>
      <c r="F89" s="15">
        <v>0</v>
      </c>
      <c r="H89" s="17">
        <v>98</v>
      </c>
      <c r="I89" s="18">
        <v>4</v>
      </c>
    </row>
    <row r="90" spans="4:9" x14ac:dyDescent="0.25">
      <c r="D90" s="15"/>
      <c r="E90" s="17">
        <v>141</v>
      </c>
      <c r="F90" s="15">
        <v>0</v>
      </c>
      <c r="H90" s="17">
        <v>100</v>
      </c>
      <c r="I90" s="18">
        <v>1</v>
      </c>
    </row>
    <row r="91" spans="4:9" x14ac:dyDescent="0.25">
      <c r="D91" s="15"/>
      <c r="E91" s="17">
        <v>145</v>
      </c>
      <c r="F91" s="15">
        <v>0</v>
      </c>
      <c r="H91" s="17">
        <v>102</v>
      </c>
      <c r="I91" s="18">
        <v>2</v>
      </c>
    </row>
    <row r="92" spans="4:9" x14ac:dyDescent="0.25">
      <c r="D92" s="15"/>
      <c r="E92" s="17">
        <v>146</v>
      </c>
      <c r="F92" s="15">
        <v>42650</v>
      </c>
      <c r="H92" s="17">
        <v>103</v>
      </c>
      <c r="I92" s="18">
        <v>1</v>
      </c>
    </row>
    <row r="93" spans="4:9" x14ac:dyDescent="0.25">
      <c r="D93" s="15"/>
      <c r="E93" s="17">
        <v>147</v>
      </c>
      <c r="F93" s="15">
        <v>0</v>
      </c>
      <c r="H93" s="17">
        <v>104</v>
      </c>
      <c r="I93" s="18">
        <v>2</v>
      </c>
    </row>
    <row r="94" spans="4:9" x14ac:dyDescent="0.25">
      <c r="D94" s="15"/>
      <c r="E94" s="17">
        <v>148</v>
      </c>
      <c r="F94" s="15">
        <v>0</v>
      </c>
      <c r="H94" s="17">
        <v>106</v>
      </c>
      <c r="I94" s="18">
        <v>1</v>
      </c>
    </row>
    <row r="95" spans="4:9" x14ac:dyDescent="0.25">
      <c r="D95" s="15"/>
      <c r="E95" s="17">
        <v>149</v>
      </c>
      <c r="F95" s="15">
        <v>0</v>
      </c>
      <c r="H95" s="17">
        <v>107</v>
      </c>
      <c r="I95" s="18">
        <v>2</v>
      </c>
    </row>
    <row r="96" spans="4:9" x14ac:dyDescent="0.25">
      <c r="D96" s="15"/>
      <c r="E96" s="17">
        <v>151</v>
      </c>
      <c r="F96" s="15">
        <v>0</v>
      </c>
      <c r="H96" s="17">
        <v>108</v>
      </c>
      <c r="I96" s="18">
        <v>2</v>
      </c>
    </row>
    <row r="97" spans="4:9" x14ac:dyDescent="0.25">
      <c r="D97" s="15"/>
      <c r="E97" s="17">
        <v>152</v>
      </c>
      <c r="F97" s="15">
        <v>0</v>
      </c>
      <c r="H97" s="17">
        <v>109</v>
      </c>
      <c r="I97" s="18">
        <v>4</v>
      </c>
    </row>
    <row r="98" spans="4:9" x14ac:dyDescent="0.25">
      <c r="D98" s="15"/>
      <c r="E98" s="17">
        <v>153</v>
      </c>
      <c r="F98" s="15">
        <v>42433</v>
      </c>
      <c r="H98" s="17">
        <v>110</v>
      </c>
      <c r="I98" s="18">
        <v>4</v>
      </c>
    </row>
    <row r="99" spans="4:9" x14ac:dyDescent="0.25">
      <c r="D99" s="15"/>
      <c r="E99" s="17">
        <v>155</v>
      </c>
      <c r="F99" s="15">
        <v>0</v>
      </c>
      <c r="H99" s="17">
        <v>112</v>
      </c>
      <c r="I99" s="18">
        <v>3</v>
      </c>
    </row>
    <row r="100" spans="4:9" x14ac:dyDescent="0.25">
      <c r="D100" s="15"/>
      <c r="E100" s="17">
        <v>156</v>
      </c>
      <c r="F100" s="15">
        <v>0</v>
      </c>
      <c r="H100" s="17">
        <v>115</v>
      </c>
      <c r="I100" s="18">
        <v>3</v>
      </c>
    </row>
    <row r="101" spans="4:9" x14ac:dyDescent="0.25">
      <c r="D101" s="15"/>
      <c r="E101" s="17">
        <v>158</v>
      </c>
      <c r="F101" s="15">
        <v>42520</v>
      </c>
      <c r="H101" s="17">
        <v>116</v>
      </c>
      <c r="I101" s="18">
        <v>1</v>
      </c>
    </row>
    <row r="102" spans="4:9" x14ac:dyDescent="0.25">
      <c r="D102" s="15"/>
      <c r="E102" s="17">
        <v>159</v>
      </c>
      <c r="F102" s="15">
        <v>0</v>
      </c>
      <c r="H102" s="17">
        <v>117</v>
      </c>
      <c r="I102" s="18">
        <v>1</v>
      </c>
    </row>
    <row r="103" spans="4:9" x14ac:dyDescent="0.25">
      <c r="D103" s="15"/>
      <c r="E103" s="17">
        <v>161</v>
      </c>
      <c r="F103" s="15">
        <v>0</v>
      </c>
      <c r="H103" s="17">
        <v>119</v>
      </c>
      <c r="I103" s="18">
        <v>3</v>
      </c>
    </row>
    <row r="104" spans="4:9" x14ac:dyDescent="0.25">
      <c r="D104" s="15"/>
      <c r="E104" s="17">
        <v>162</v>
      </c>
      <c r="F104" s="15">
        <v>0</v>
      </c>
      <c r="H104" s="17">
        <v>120</v>
      </c>
      <c r="I104" s="18">
        <v>1</v>
      </c>
    </row>
    <row r="105" spans="4:9" x14ac:dyDescent="0.25">
      <c r="D105" s="15"/>
      <c r="E105" s="17">
        <v>163</v>
      </c>
      <c r="F105" s="15">
        <v>0</v>
      </c>
      <c r="H105" s="17">
        <v>121</v>
      </c>
      <c r="I105" s="18">
        <v>5</v>
      </c>
    </row>
    <row r="106" spans="4:9" x14ac:dyDescent="0.25">
      <c r="D106" s="15"/>
      <c r="E106" s="17">
        <v>164</v>
      </c>
      <c r="F106" s="15">
        <v>0</v>
      </c>
      <c r="H106" s="17">
        <v>122</v>
      </c>
      <c r="I106" s="18">
        <v>1</v>
      </c>
    </row>
    <row r="107" spans="4:9" x14ac:dyDescent="0.25">
      <c r="D107" s="15"/>
      <c r="E107" s="17">
        <v>167</v>
      </c>
      <c r="F107" s="15">
        <v>0</v>
      </c>
      <c r="H107" s="17">
        <v>124</v>
      </c>
      <c r="I107" s="18">
        <v>1</v>
      </c>
    </row>
    <row r="108" spans="4:9" x14ac:dyDescent="0.25">
      <c r="D108" s="15"/>
      <c r="E108" s="17">
        <v>168</v>
      </c>
      <c r="F108" s="15">
        <v>0</v>
      </c>
      <c r="H108" s="17">
        <v>125</v>
      </c>
      <c r="I108" s="18">
        <v>1</v>
      </c>
    </row>
    <row r="109" spans="4:9" x14ac:dyDescent="0.25">
      <c r="D109" s="15"/>
      <c r="E109" s="17">
        <v>169</v>
      </c>
      <c r="F109" s="15">
        <v>0</v>
      </c>
      <c r="H109" s="17">
        <v>126</v>
      </c>
      <c r="I109" s="18">
        <v>2</v>
      </c>
    </row>
    <row r="110" spans="4:9" x14ac:dyDescent="0.25">
      <c r="D110" s="15"/>
      <c r="E110" s="17">
        <v>171</v>
      </c>
      <c r="F110" s="15">
        <v>0</v>
      </c>
      <c r="H110" s="17">
        <v>127</v>
      </c>
      <c r="I110" s="18">
        <v>2</v>
      </c>
    </row>
    <row r="111" spans="4:9" x14ac:dyDescent="0.25">
      <c r="D111" s="15"/>
      <c r="E111" s="17">
        <v>174</v>
      </c>
      <c r="F111" s="15">
        <v>0</v>
      </c>
      <c r="H111" s="17">
        <v>129</v>
      </c>
      <c r="I111" s="18">
        <v>12</v>
      </c>
    </row>
    <row r="112" spans="4:9" x14ac:dyDescent="0.25">
      <c r="D112" s="15"/>
      <c r="E112" s="17">
        <v>175</v>
      </c>
      <c r="F112" s="15">
        <v>0</v>
      </c>
      <c r="H112" s="17">
        <v>131</v>
      </c>
      <c r="I112" s="18">
        <v>1</v>
      </c>
    </row>
    <row r="113" spans="4:9" x14ac:dyDescent="0.25">
      <c r="D113" s="15"/>
      <c r="E113" s="17">
        <v>176</v>
      </c>
      <c r="F113" s="15">
        <v>0</v>
      </c>
      <c r="H113" s="17">
        <v>132</v>
      </c>
      <c r="I113" s="18">
        <v>1</v>
      </c>
    </row>
    <row r="114" spans="4:9" x14ac:dyDescent="0.25">
      <c r="D114" s="15"/>
      <c r="E114" s="17">
        <v>177</v>
      </c>
      <c r="F114" s="15">
        <v>0</v>
      </c>
      <c r="H114" s="17">
        <v>133</v>
      </c>
      <c r="I114" s="18">
        <v>4</v>
      </c>
    </row>
    <row r="115" spans="4:9" x14ac:dyDescent="0.25">
      <c r="D115" s="15"/>
      <c r="E115" s="17">
        <v>178</v>
      </c>
      <c r="F115" s="15">
        <v>0</v>
      </c>
      <c r="H115" s="17">
        <v>134</v>
      </c>
      <c r="I115" s="18">
        <v>1</v>
      </c>
    </row>
    <row r="116" spans="4:9" x14ac:dyDescent="0.25">
      <c r="D116" s="15"/>
      <c r="E116" s="17">
        <v>182</v>
      </c>
      <c r="F116" s="15">
        <v>0</v>
      </c>
      <c r="H116" s="17">
        <v>135</v>
      </c>
      <c r="I116" s="18">
        <v>3</v>
      </c>
    </row>
    <row r="117" spans="4:9" x14ac:dyDescent="0.25">
      <c r="D117" s="15"/>
      <c r="E117" s="17">
        <v>183</v>
      </c>
      <c r="F117" s="15">
        <v>0</v>
      </c>
      <c r="H117" s="17">
        <v>136</v>
      </c>
      <c r="I117" s="18">
        <v>2</v>
      </c>
    </row>
    <row r="118" spans="4:9" x14ac:dyDescent="0.25">
      <c r="D118" s="15"/>
      <c r="E118" s="17">
        <v>184</v>
      </c>
      <c r="F118" s="15">
        <v>0</v>
      </c>
      <c r="H118" s="17">
        <v>137</v>
      </c>
      <c r="I118" s="18">
        <v>4</v>
      </c>
    </row>
    <row r="119" spans="4:9" x14ac:dyDescent="0.25">
      <c r="D119" s="15"/>
      <c r="E119" s="17">
        <v>187</v>
      </c>
      <c r="F119" s="15">
        <v>0</v>
      </c>
      <c r="H119" s="17">
        <v>138</v>
      </c>
      <c r="I119" s="18">
        <v>2</v>
      </c>
    </row>
    <row r="120" spans="4:9" x14ac:dyDescent="0.25">
      <c r="D120" s="15"/>
      <c r="E120" s="17">
        <v>188</v>
      </c>
      <c r="F120" s="15">
        <v>0</v>
      </c>
      <c r="H120" s="17">
        <v>139</v>
      </c>
      <c r="I120" s="18">
        <v>2</v>
      </c>
    </row>
    <row r="121" spans="4:9" x14ac:dyDescent="0.25">
      <c r="D121" s="15"/>
      <c r="E121" s="17">
        <v>189</v>
      </c>
      <c r="F121" s="15">
        <v>42621</v>
      </c>
      <c r="H121" s="17">
        <v>140</v>
      </c>
      <c r="I121" s="18">
        <v>2</v>
      </c>
    </row>
    <row r="122" spans="4:9" x14ac:dyDescent="0.25">
      <c r="D122" s="15"/>
      <c r="E122" s="17">
        <v>191</v>
      </c>
      <c r="F122" s="15">
        <v>0</v>
      </c>
      <c r="H122" s="17">
        <v>141</v>
      </c>
      <c r="I122" s="18">
        <v>1</v>
      </c>
    </row>
    <row r="123" spans="4:9" x14ac:dyDescent="0.25">
      <c r="D123" s="15"/>
      <c r="E123" s="17">
        <v>192</v>
      </c>
      <c r="F123" s="15">
        <v>42536</v>
      </c>
      <c r="H123" s="17">
        <v>143</v>
      </c>
      <c r="I123" s="18">
        <v>2</v>
      </c>
    </row>
    <row r="124" spans="4:9" x14ac:dyDescent="0.25">
      <c r="D124" s="15"/>
      <c r="E124" s="17">
        <v>196</v>
      </c>
      <c r="F124" s="15">
        <v>0</v>
      </c>
      <c r="H124" s="17">
        <v>145</v>
      </c>
      <c r="I124" s="18">
        <v>1</v>
      </c>
    </row>
    <row r="125" spans="4:9" x14ac:dyDescent="0.25">
      <c r="D125" s="15"/>
      <c r="E125" s="17">
        <v>197</v>
      </c>
      <c r="F125" s="15">
        <v>0</v>
      </c>
      <c r="H125" s="17">
        <v>146</v>
      </c>
      <c r="I125" s="18">
        <v>3</v>
      </c>
    </row>
    <row r="126" spans="4:9" x14ac:dyDescent="0.25">
      <c r="D126" s="15"/>
      <c r="E126" s="17">
        <v>198</v>
      </c>
      <c r="F126" s="15">
        <v>42468</v>
      </c>
      <c r="H126" s="17">
        <v>147</v>
      </c>
      <c r="I126" s="18">
        <v>1</v>
      </c>
    </row>
    <row r="127" spans="4:9" x14ac:dyDescent="0.25">
      <c r="D127" s="15"/>
      <c r="E127" s="17">
        <v>200</v>
      </c>
      <c r="F127" s="15">
        <v>0</v>
      </c>
      <c r="H127" s="17">
        <v>148</v>
      </c>
      <c r="I127" s="18">
        <v>4</v>
      </c>
    </row>
    <row r="128" spans="4:9" x14ac:dyDescent="0.25">
      <c r="D128" s="15"/>
      <c r="E128" s="17">
        <v>201</v>
      </c>
      <c r="F128" s="15">
        <v>42438</v>
      </c>
      <c r="H128" s="17">
        <v>149</v>
      </c>
      <c r="I128" s="18">
        <v>1</v>
      </c>
    </row>
    <row r="129" spans="4:9" x14ac:dyDescent="0.25">
      <c r="D129" s="15"/>
      <c r="E129" s="17">
        <v>202</v>
      </c>
      <c r="F129" s="15">
        <v>0</v>
      </c>
      <c r="H129" s="17">
        <v>150</v>
      </c>
      <c r="I129" s="18">
        <v>1</v>
      </c>
    </row>
    <row r="130" spans="4:9" x14ac:dyDescent="0.25">
      <c r="D130" s="15"/>
      <c r="E130" s="17">
        <v>203</v>
      </c>
      <c r="F130" s="15">
        <v>42389</v>
      </c>
      <c r="H130" s="17">
        <v>151</v>
      </c>
      <c r="I130" s="18">
        <v>1</v>
      </c>
    </row>
    <row r="131" spans="4:9" x14ac:dyDescent="0.25">
      <c r="D131" s="15"/>
      <c r="E131" s="17">
        <v>204</v>
      </c>
      <c r="F131" s="15">
        <v>0</v>
      </c>
      <c r="H131" s="17">
        <v>152</v>
      </c>
      <c r="I131" s="18">
        <v>1</v>
      </c>
    </row>
    <row r="132" spans="4:9" x14ac:dyDescent="0.25">
      <c r="D132" s="15"/>
      <c r="E132" s="17">
        <v>208</v>
      </c>
      <c r="F132" s="15">
        <v>0</v>
      </c>
      <c r="H132" s="17">
        <v>153</v>
      </c>
      <c r="I132" s="18">
        <v>5</v>
      </c>
    </row>
    <row r="133" spans="4:9" x14ac:dyDescent="0.25">
      <c r="D133" s="15"/>
      <c r="E133" s="17">
        <v>209</v>
      </c>
      <c r="F133" s="15">
        <v>0</v>
      </c>
      <c r="H133" s="17">
        <v>155</v>
      </c>
      <c r="I133" s="18">
        <v>2</v>
      </c>
    </row>
    <row r="134" spans="4:9" x14ac:dyDescent="0.25">
      <c r="D134" s="15"/>
      <c r="E134" s="17">
        <v>210</v>
      </c>
      <c r="F134" s="15">
        <v>0</v>
      </c>
      <c r="H134" s="17">
        <v>156</v>
      </c>
      <c r="I134" s="18">
        <v>2</v>
      </c>
    </row>
    <row r="135" spans="4:9" x14ac:dyDescent="0.25">
      <c r="D135" s="15"/>
      <c r="E135" s="17">
        <v>211</v>
      </c>
      <c r="F135" s="15">
        <v>42698</v>
      </c>
      <c r="H135" s="17">
        <v>157</v>
      </c>
      <c r="I135" s="18">
        <v>1</v>
      </c>
    </row>
    <row r="136" spans="4:9" x14ac:dyDescent="0.25">
      <c r="D136" s="15"/>
      <c r="E136" s="17">
        <v>212</v>
      </c>
      <c r="F136" s="15">
        <v>42446</v>
      </c>
      <c r="H136" s="17">
        <v>158</v>
      </c>
      <c r="I136" s="18">
        <v>11</v>
      </c>
    </row>
    <row r="137" spans="4:9" x14ac:dyDescent="0.25">
      <c r="D137" s="15"/>
      <c r="E137" s="17">
        <v>213</v>
      </c>
      <c r="F137" s="15">
        <v>0</v>
      </c>
      <c r="H137" s="17">
        <v>159</v>
      </c>
      <c r="I137" s="18">
        <v>1</v>
      </c>
    </row>
    <row r="138" spans="4:9" x14ac:dyDescent="0.25">
      <c r="D138" s="15"/>
      <c r="E138" s="17">
        <v>215</v>
      </c>
      <c r="F138" s="15">
        <v>0</v>
      </c>
      <c r="H138" s="17">
        <v>161</v>
      </c>
      <c r="I138" s="18">
        <v>1</v>
      </c>
    </row>
    <row r="139" spans="4:9" x14ac:dyDescent="0.25">
      <c r="D139" s="15"/>
      <c r="E139" s="17">
        <v>216</v>
      </c>
      <c r="F139" s="15">
        <v>0</v>
      </c>
      <c r="H139" s="17">
        <v>162</v>
      </c>
      <c r="I139" s="18">
        <v>2</v>
      </c>
    </row>
    <row r="140" spans="4:9" x14ac:dyDescent="0.25">
      <c r="D140" s="15"/>
      <c r="E140" s="17">
        <v>217</v>
      </c>
      <c r="F140" s="15">
        <v>0</v>
      </c>
      <c r="H140" s="17">
        <v>163</v>
      </c>
      <c r="I140" s="18">
        <v>1</v>
      </c>
    </row>
    <row r="141" spans="4:9" x14ac:dyDescent="0.25">
      <c r="D141" s="15"/>
      <c r="E141" s="17">
        <v>218</v>
      </c>
      <c r="F141" s="15">
        <v>42608</v>
      </c>
      <c r="H141" s="17">
        <v>164</v>
      </c>
      <c r="I141" s="18">
        <v>4</v>
      </c>
    </row>
    <row r="142" spans="4:9" x14ac:dyDescent="0.25">
      <c r="D142" s="15"/>
      <c r="E142" s="17">
        <v>221</v>
      </c>
      <c r="F142" s="15">
        <v>0</v>
      </c>
      <c r="H142" s="17">
        <v>165</v>
      </c>
      <c r="I142" s="18">
        <v>1</v>
      </c>
    </row>
    <row r="143" spans="4:9" x14ac:dyDescent="0.25">
      <c r="D143" s="15"/>
      <c r="E143" s="17">
        <v>222</v>
      </c>
      <c r="F143" s="15">
        <v>0</v>
      </c>
      <c r="H143" s="17">
        <v>166</v>
      </c>
      <c r="I143" s="18">
        <v>1</v>
      </c>
    </row>
    <row r="144" spans="4:9" x14ac:dyDescent="0.25">
      <c r="D144" s="15"/>
      <c r="E144" s="17">
        <v>223</v>
      </c>
      <c r="F144" s="15">
        <v>0</v>
      </c>
      <c r="H144" s="17">
        <v>167</v>
      </c>
      <c r="I144" s="18">
        <v>1</v>
      </c>
    </row>
    <row r="145" spans="4:9" x14ac:dyDescent="0.25">
      <c r="D145" s="15"/>
      <c r="E145" s="17">
        <v>224</v>
      </c>
      <c r="F145" s="15">
        <v>0</v>
      </c>
      <c r="H145" s="17">
        <v>168</v>
      </c>
      <c r="I145" s="18">
        <v>3</v>
      </c>
    </row>
    <row r="146" spans="4:9" x14ac:dyDescent="0.25">
      <c r="D146" s="15"/>
      <c r="E146" s="17">
        <v>226</v>
      </c>
      <c r="F146" s="15">
        <v>0</v>
      </c>
      <c r="H146" s="17">
        <v>169</v>
      </c>
      <c r="I146" s="18">
        <v>1</v>
      </c>
    </row>
    <row r="147" spans="4:9" x14ac:dyDescent="0.25">
      <c r="D147" s="15"/>
      <c r="E147" s="17">
        <v>227</v>
      </c>
      <c r="F147" s="15">
        <v>0</v>
      </c>
      <c r="H147" s="17">
        <v>170</v>
      </c>
      <c r="I147" s="18">
        <v>1</v>
      </c>
    </row>
    <row r="148" spans="4:9" x14ac:dyDescent="0.25">
      <c r="D148" s="15"/>
      <c r="E148" s="17">
        <v>230</v>
      </c>
      <c r="F148" s="15">
        <v>0</v>
      </c>
      <c r="H148" s="17">
        <v>171</v>
      </c>
      <c r="I148" s="18">
        <v>1</v>
      </c>
    </row>
    <row r="149" spans="4:9" x14ac:dyDescent="0.25">
      <c r="D149" s="15"/>
      <c r="E149" s="17">
        <v>232</v>
      </c>
      <c r="F149" s="15">
        <v>0</v>
      </c>
      <c r="H149" s="17">
        <v>172</v>
      </c>
      <c r="I149" s="18">
        <v>1</v>
      </c>
    </row>
    <row r="150" spans="4:9" x14ac:dyDescent="0.25">
      <c r="D150" s="15"/>
      <c r="E150" s="17">
        <v>233</v>
      </c>
      <c r="F150" s="15">
        <v>0</v>
      </c>
      <c r="H150" s="17">
        <v>173</v>
      </c>
      <c r="I150" s="18">
        <v>1</v>
      </c>
    </row>
    <row r="151" spans="4:9" x14ac:dyDescent="0.25">
      <c r="D151" s="15"/>
      <c r="E151" s="17">
        <v>234</v>
      </c>
      <c r="F151" s="15">
        <v>0</v>
      </c>
      <c r="H151" s="17">
        <v>174</v>
      </c>
      <c r="I151" s="18">
        <v>1</v>
      </c>
    </row>
    <row r="152" spans="4:9" x14ac:dyDescent="0.25">
      <c r="D152" s="15"/>
      <c r="E152" s="17">
        <v>235</v>
      </c>
      <c r="F152" s="15">
        <v>0</v>
      </c>
      <c r="H152" s="17">
        <v>175</v>
      </c>
      <c r="I152" s="18">
        <v>1</v>
      </c>
    </row>
    <row r="153" spans="4:9" x14ac:dyDescent="0.25">
      <c r="D153" s="15"/>
      <c r="E153" s="17">
        <v>238</v>
      </c>
      <c r="F153" s="15">
        <v>42396</v>
      </c>
      <c r="H153" s="17">
        <v>176</v>
      </c>
      <c r="I153" s="18">
        <v>2</v>
      </c>
    </row>
    <row r="154" spans="4:9" x14ac:dyDescent="0.25">
      <c r="D154" s="15"/>
      <c r="E154" s="17">
        <v>239</v>
      </c>
      <c r="F154" s="15">
        <v>0</v>
      </c>
      <c r="H154" s="17">
        <v>177</v>
      </c>
      <c r="I154" s="18">
        <v>4</v>
      </c>
    </row>
    <row r="155" spans="4:9" x14ac:dyDescent="0.25">
      <c r="D155" s="15"/>
      <c r="H155" s="17">
        <v>178</v>
      </c>
      <c r="I155" s="18">
        <v>1</v>
      </c>
    </row>
    <row r="156" spans="4:9" x14ac:dyDescent="0.25">
      <c r="D156" s="15"/>
      <c r="H156" s="17">
        <v>179</v>
      </c>
      <c r="I156" s="18">
        <v>1</v>
      </c>
    </row>
    <row r="157" spans="4:9" x14ac:dyDescent="0.25">
      <c r="D157" s="15"/>
      <c r="H157" s="17">
        <v>180</v>
      </c>
      <c r="I157" s="18">
        <v>1</v>
      </c>
    </row>
    <row r="158" spans="4:9" x14ac:dyDescent="0.25">
      <c r="D158" s="15"/>
      <c r="H158" s="17">
        <v>182</v>
      </c>
      <c r="I158" s="18">
        <v>6</v>
      </c>
    </row>
    <row r="159" spans="4:9" x14ac:dyDescent="0.25">
      <c r="D159" s="15"/>
      <c r="H159" s="17">
        <v>183</v>
      </c>
      <c r="I159" s="18">
        <v>2</v>
      </c>
    </row>
    <row r="160" spans="4:9" x14ac:dyDescent="0.25">
      <c r="D160" s="15"/>
      <c r="H160" s="17">
        <v>184</v>
      </c>
      <c r="I160" s="18">
        <v>1</v>
      </c>
    </row>
    <row r="161" spans="4:9" x14ac:dyDescent="0.25">
      <c r="D161" s="15"/>
      <c r="H161" s="17">
        <v>187</v>
      </c>
      <c r="I161" s="18">
        <v>1</v>
      </c>
    </row>
    <row r="162" spans="4:9" x14ac:dyDescent="0.25">
      <c r="D162" s="15"/>
      <c r="H162" s="17">
        <v>188</v>
      </c>
      <c r="I162" s="18">
        <v>2</v>
      </c>
    </row>
    <row r="163" spans="4:9" x14ac:dyDescent="0.25">
      <c r="D163" s="15"/>
      <c r="H163" s="17">
        <v>189</v>
      </c>
      <c r="I163" s="18">
        <v>2</v>
      </c>
    </row>
    <row r="164" spans="4:9" x14ac:dyDescent="0.25">
      <c r="D164" s="15"/>
      <c r="H164" s="17">
        <v>191</v>
      </c>
      <c r="I164" s="18">
        <v>2</v>
      </c>
    </row>
    <row r="165" spans="4:9" x14ac:dyDescent="0.25">
      <c r="D165" s="15"/>
      <c r="H165" s="17">
        <v>192</v>
      </c>
      <c r="I165" s="18">
        <v>14</v>
      </c>
    </row>
    <row r="166" spans="4:9" x14ac:dyDescent="0.25">
      <c r="D166" s="15"/>
      <c r="H166" s="17">
        <v>193</v>
      </c>
      <c r="I166" s="18">
        <v>1</v>
      </c>
    </row>
    <row r="167" spans="4:9" x14ac:dyDescent="0.25">
      <c r="D167" s="15"/>
      <c r="H167" s="17">
        <v>194</v>
      </c>
      <c r="I167" s="18">
        <v>1</v>
      </c>
    </row>
    <row r="168" spans="4:9" x14ac:dyDescent="0.25">
      <c r="D168" s="15"/>
      <c r="H168" s="17">
        <v>195</v>
      </c>
      <c r="I168" s="18">
        <v>1</v>
      </c>
    </row>
    <row r="169" spans="4:9" x14ac:dyDescent="0.25">
      <c r="D169" s="15"/>
      <c r="H169" s="17">
        <v>196</v>
      </c>
      <c r="I169" s="18">
        <v>4</v>
      </c>
    </row>
    <row r="170" spans="4:9" x14ac:dyDescent="0.25">
      <c r="D170" s="15"/>
      <c r="H170" s="17">
        <v>197</v>
      </c>
      <c r="I170" s="18">
        <v>5</v>
      </c>
    </row>
    <row r="171" spans="4:9" x14ac:dyDescent="0.25">
      <c r="D171" s="15"/>
      <c r="H171" s="17">
        <v>198</v>
      </c>
      <c r="I171" s="18">
        <v>7</v>
      </c>
    </row>
    <row r="172" spans="4:9" x14ac:dyDescent="0.25">
      <c r="D172" s="15"/>
      <c r="H172" s="17">
        <v>199</v>
      </c>
      <c r="I172" s="18">
        <v>1</v>
      </c>
    </row>
    <row r="173" spans="4:9" x14ac:dyDescent="0.25">
      <c r="D173" s="15"/>
      <c r="H173" s="17">
        <v>200</v>
      </c>
      <c r="I173" s="18">
        <v>4</v>
      </c>
    </row>
    <row r="174" spans="4:9" x14ac:dyDescent="0.25">
      <c r="D174" s="15"/>
      <c r="H174" s="17">
        <v>201</v>
      </c>
      <c r="I174" s="18">
        <v>6</v>
      </c>
    </row>
    <row r="175" spans="4:9" x14ac:dyDescent="0.25">
      <c r="D175" s="15"/>
      <c r="H175" s="17">
        <v>202</v>
      </c>
      <c r="I175" s="18">
        <v>3</v>
      </c>
    </row>
    <row r="176" spans="4:9" x14ac:dyDescent="0.25">
      <c r="D176" s="15"/>
      <c r="H176" s="17">
        <v>203</v>
      </c>
      <c r="I176" s="18">
        <v>1</v>
      </c>
    </row>
    <row r="177" spans="4:9" x14ac:dyDescent="0.25">
      <c r="D177" s="15"/>
      <c r="H177" s="17">
        <v>204</v>
      </c>
      <c r="I177" s="18">
        <v>1</v>
      </c>
    </row>
    <row r="178" spans="4:9" x14ac:dyDescent="0.25">
      <c r="D178" s="15"/>
      <c r="H178" s="17">
        <v>205</v>
      </c>
      <c r="I178" s="18">
        <v>1</v>
      </c>
    </row>
    <row r="179" spans="4:9" x14ac:dyDescent="0.25">
      <c r="D179" s="15"/>
      <c r="H179" s="17">
        <v>206</v>
      </c>
      <c r="I179" s="18">
        <v>1</v>
      </c>
    </row>
    <row r="180" spans="4:9" x14ac:dyDescent="0.25">
      <c r="D180" s="15"/>
      <c r="H180" s="17">
        <v>208</v>
      </c>
      <c r="I180" s="18">
        <v>8</v>
      </c>
    </row>
    <row r="181" spans="4:9" x14ac:dyDescent="0.25">
      <c r="D181" s="15"/>
      <c r="H181" s="17">
        <v>209</v>
      </c>
      <c r="I181" s="18">
        <v>3</v>
      </c>
    </row>
    <row r="182" spans="4:9" x14ac:dyDescent="0.25">
      <c r="D182" s="15"/>
      <c r="H182" s="17">
        <v>210</v>
      </c>
      <c r="I182" s="18">
        <v>2</v>
      </c>
    </row>
    <row r="183" spans="4:9" x14ac:dyDescent="0.25">
      <c r="D183" s="15"/>
      <c r="H183" s="17">
        <v>211</v>
      </c>
      <c r="I183" s="18">
        <v>3</v>
      </c>
    </row>
    <row r="184" spans="4:9" x14ac:dyDescent="0.25">
      <c r="D184" s="15"/>
      <c r="H184" s="17">
        <v>212</v>
      </c>
      <c r="I184" s="18">
        <v>1</v>
      </c>
    </row>
    <row r="185" spans="4:9" x14ac:dyDescent="0.25">
      <c r="D185" s="15"/>
      <c r="H185" s="17">
        <v>213</v>
      </c>
      <c r="I185" s="18">
        <v>1</v>
      </c>
    </row>
    <row r="186" spans="4:9" x14ac:dyDescent="0.25">
      <c r="D186" s="15"/>
      <c r="H186" s="17">
        <v>214</v>
      </c>
      <c r="I186" s="18">
        <v>1</v>
      </c>
    </row>
    <row r="187" spans="4:9" x14ac:dyDescent="0.25">
      <c r="D187" s="15"/>
      <c r="H187" s="17">
        <v>215</v>
      </c>
      <c r="I187" s="18">
        <v>1</v>
      </c>
    </row>
    <row r="188" spans="4:9" x14ac:dyDescent="0.25">
      <c r="D188" s="15"/>
      <c r="H188" s="17">
        <v>216</v>
      </c>
      <c r="I188" s="18">
        <v>3</v>
      </c>
    </row>
    <row r="189" spans="4:9" x14ac:dyDescent="0.25">
      <c r="D189" s="15"/>
      <c r="H189" s="17">
        <v>217</v>
      </c>
      <c r="I189" s="18">
        <v>1</v>
      </c>
    </row>
    <row r="190" spans="4:9" x14ac:dyDescent="0.25">
      <c r="D190" s="15"/>
      <c r="H190" s="17">
        <v>218</v>
      </c>
      <c r="I190" s="18">
        <v>2</v>
      </c>
    </row>
    <row r="191" spans="4:9" x14ac:dyDescent="0.25">
      <c r="D191" s="15"/>
      <c r="H191" s="17">
        <v>219</v>
      </c>
      <c r="I191" s="18">
        <v>1</v>
      </c>
    </row>
    <row r="192" spans="4:9" x14ac:dyDescent="0.25">
      <c r="D192" s="15"/>
      <c r="H192" s="17">
        <v>221</v>
      </c>
      <c r="I192" s="18">
        <v>2</v>
      </c>
    </row>
    <row r="193" spans="4:9" x14ac:dyDescent="0.25">
      <c r="D193" s="15"/>
      <c r="H193" s="17">
        <v>222</v>
      </c>
      <c r="I193" s="18">
        <v>1</v>
      </c>
    </row>
    <row r="194" spans="4:9" x14ac:dyDescent="0.25">
      <c r="D194" s="15"/>
      <c r="H194" s="17">
        <v>223</v>
      </c>
      <c r="I194" s="18">
        <v>1</v>
      </c>
    </row>
    <row r="195" spans="4:9" x14ac:dyDescent="0.25">
      <c r="D195" s="15"/>
      <c r="H195" s="17">
        <v>224</v>
      </c>
      <c r="I195" s="18">
        <v>2</v>
      </c>
    </row>
    <row r="196" spans="4:9" x14ac:dyDescent="0.25">
      <c r="D196" s="15"/>
      <c r="H196" s="17">
        <v>226</v>
      </c>
      <c r="I196" s="18">
        <v>2</v>
      </c>
    </row>
    <row r="197" spans="4:9" x14ac:dyDescent="0.25">
      <c r="D197" s="15"/>
      <c r="H197" s="17">
        <v>227</v>
      </c>
      <c r="I197" s="18">
        <v>1</v>
      </c>
    </row>
    <row r="198" spans="4:9" x14ac:dyDescent="0.25">
      <c r="D198" s="15"/>
      <c r="H198" s="17">
        <v>228</v>
      </c>
      <c r="I198" s="18">
        <v>1</v>
      </c>
    </row>
    <row r="199" spans="4:9" x14ac:dyDescent="0.25">
      <c r="D199" s="15"/>
      <c r="H199" s="17">
        <v>229</v>
      </c>
      <c r="I199" s="18">
        <v>1</v>
      </c>
    </row>
    <row r="200" spans="4:9" x14ac:dyDescent="0.25">
      <c r="D200" s="15"/>
      <c r="H200" s="17">
        <v>230</v>
      </c>
      <c r="I200" s="18">
        <v>1</v>
      </c>
    </row>
    <row r="201" spans="4:9" x14ac:dyDescent="0.25">
      <c r="D201" s="15"/>
      <c r="H201" s="17">
        <v>231</v>
      </c>
      <c r="I201" s="18">
        <v>1</v>
      </c>
    </row>
    <row r="202" spans="4:9" x14ac:dyDescent="0.25">
      <c r="D202" s="15"/>
      <c r="H202" s="17">
        <v>232</v>
      </c>
      <c r="I202" s="18">
        <v>1</v>
      </c>
    </row>
    <row r="203" spans="4:9" x14ac:dyDescent="0.25">
      <c r="D203" s="15"/>
      <c r="H203" s="17">
        <v>233</v>
      </c>
      <c r="I203" s="18">
        <v>2</v>
      </c>
    </row>
    <row r="204" spans="4:9" x14ac:dyDescent="0.25">
      <c r="D204" s="15"/>
      <c r="H204" s="17">
        <v>234</v>
      </c>
      <c r="I204" s="18">
        <v>1</v>
      </c>
    </row>
    <row r="205" spans="4:9" x14ac:dyDescent="0.25">
      <c r="D205" s="15"/>
      <c r="H205" s="17">
        <v>235</v>
      </c>
      <c r="I205" s="18">
        <v>2</v>
      </c>
    </row>
    <row r="206" spans="4:9" x14ac:dyDescent="0.25">
      <c r="D206" s="15"/>
      <c r="H206" s="17">
        <v>236</v>
      </c>
      <c r="I206" s="18">
        <v>1</v>
      </c>
    </row>
    <row r="207" spans="4:9" x14ac:dyDescent="0.25">
      <c r="D207" s="15"/>
      <c r="H207" s="17">
        <v>238</v>
      </c>
      <c r="I207" s="18">
        <v>1</v>
      </c>
    </row>
    <row r="208" spans="4:9" x14ac:dyDescent="0.25">
      <c r="D208" s="15"/>
      <c r="H208" s="17">
        <v>239</v>
      </c>
      <c r="I208" s="18">
        <v>1</v>
      </c>
    </row>
    <row r="209" spans="4:9" x14ac:dyDescent="0.25">
      <c r="D209" s="15"/>
      <c r="H209" s="17">
        <v>240</v>
      </c>
      <c r="I209" s="18">
        <v>1</v>
      </c>
    </row>
    <row r="210" spans="4:9" x14ac:dyDescent="0.25">
      <c r="D210" s="15"/>
    </row>
    <row r="211" spans="4:9" x14ac:dyDescent="0.25">
      <c r="D211" s="15"/>
    </row>
    <row r="212" spans="4:9" x14ac:dyDescent="0.25">
      <c r="D212" s="15"/>
    </row>
    <row r="213" spans="4:9" x14ac:dyDescent="0.25">
      <c r="D213" s="15"/>
    </row>
    <row r="214" spans="4:9" x14ac:dyDescent="0.25">
      <c r="D214" s="15"/>
    </row>
    <row r="215" spans="4:9" x14ac:dyDescent="0.25">
      <c r="D215" s="15"/>
    </row>
    <row r="216" spans="4:9" x14ac:dyDescent="0.25">
      <c r="D216" s="15"/>
    </row>
    <row r="217" spans="4:9" x14ac:dyDescent="0.25">
      <c r="D217" s="15"/>
    </row>
    <row r="218" spans="4:9" x14ac:dyDescent="0.25">
      <c r="D218" s="15"/>
    </row>
    <row r="219" spans="4:9" x14ac:dyDescent="0.25">
      <c r="D219" s="15"/>
    </row>
    <row r="220" spans="4:9" x14ac:dyDescent="0.25">
      <c r="D220" s="15"/>
    </row>
    <row r="221" spans="4:9" x14ac:dyDescent="0.25">
      <c r="D221" s="15"/>
    </row>
    <row r="222" spans="4:9" x14ac:dyDescent="0.25">
      <c r="D222" s="15"/>
    </row>
    <row r="223" spans="4:9" x14ac:dyDescent="0.25">
      <c r="D223" s="15"/>
    </row>
    <row r="224" spans="4:9" x14ac:dyDescent="0.25">
      <c r="D224" s="15"/>
    </row>
    <row r="225" spans="4:4" x14ac:dyDescent="0.25">
      <c r="D225" s="15"/>
    </row>
    <row r="226" spans="4:4" x14ac:dyDescent="0.25">
      <c r="D226" s="15"/>
    </row>
    <row r="227" spans="4:4" x14ac:dyDescent="0.25">
      <c r="D227" s="15"/>
    </row>
    <row r="228" spans="4:4" x14ac:dyDescent="0.25">
      <c r="D228" s="15"/>
    </row>
    <row r="229" spans="4:4" x14ac:dyDescent="0.25">
      <c r="D229" s="15"/>
    </row>
    <row r="230" spans="4:4" x14ac:dyDescent="0.25">
      <c r="D230" s="15"/>
    </row>
    <row r="231" spans="4:4" x14ac:dyDescent="0.25">
      <c r="D231" s="15"/>
    </row>
    <row r="232" spans="4:4" x14ac:dyDescent="0.25">
      <c r="D232" s="15"/>
    </row>
    <row r="233" spans="4:4" x14ac:dyDescent="0.25">
      <c r="D233" s="15"/>
    </row>
    <row r="234" spans="4:4" x14ac:dyDescent="0.25">
      <c r="D234" s="15"/>
    </row>
    <row r="235" spans="4:4" x14ac:dyDescent="0.25">
      <c r="D235" s="15"/>
    </row>
    <row r="236" spans="4:4" x14ac:dyDescent="0.25">
      <c r="D236" s="15"/>
    </row>
    <row r="237" spans="4:4" x14ac:dyDescent="0.25">
      <c r="D237" s="15"/>
    </row>
    <row r="238" spans="4:4" x14ac:dyDescent="0.25">
      <c r="D238" s="15"/>
    </row>
    <row r="239" spans="4:4" x14ac:dyDescent="0.25">
      <c r="D239" s="15"/>
    </row>
    <row r="240" spans="4:4" x14ac:dyDescent="0.25">
      <c r="D240" s="15"/>
    </row>
    <row r="241" spans="4:4" x14ac:dyDescent="0.25">
      <c r="D241" s="15"/>
    </row>
    <row r="242" spans="4:4" x14ac:dyDescent="0.25">
      <c r="D242" s="15"/>
    </row>
    <row r="243" spans="4:4" x14ac:dyDescent="0.25">
      <c r="D243" s="15"/>
    </row>
    <row r="244" spans="4:4" x14ac:dyDescent="0.25">
      <c r="D244" s="15"/>
    </row>
    <row r="245" spans="4:4" x14ac:dyDescent="0.25">
      <c r="D245" s="15"/>
    </row>
    <row r="246" spans="4:4" x14ac:dyDescent="0.25">
      <c r="D246" s="15"/>
    </row>
    <row r="247" spans="4:4" x14ac:dyDescent="0.25">
      <c r="D247" s="15"/>
    </row>
    <row r="248" spans="4:4" x14ac:dyDescent="0.25">
      <c r="D248" s="15"/>
    </row>
    <row r="249" spans="4:4" x14ac:dyDescent="0.25">
      <c r="D249" s="15"/>
    </row>
    <row r="250" spans="4:4" x14ac:dyDescent="0.25">
      <c r="D250" s="15"/>
    </row>
    <row r="251" spans="4:4" x14ac:dyDescent="0.25">
      <c r="D251" s="15"/>
    </row>
    <row r="252" spans="4:4" x14ac:dyDescent="0.25">
      <c r="D252" s="15"/>
    </row>
    <row r="253" spans="4:4" x14ac:dyDescent="0.25">
      <c r="D253" s="15"/>
    </row>
    <row r="254" spans="4:4" x14ac:dyDescent="0.25">
      <c r="D254" s="15"/>
    </row>
    <row r="255" spans="4:4" x14ac:dyDescent="0.25">
      <c r="D255" s="15"/>
    </row>
    <row r="256" spans="4:4" x14ac:dyDescent="0.25">
      <c r="D256" s="15"/>
    </row>
    <row r="257" spans="4:4" x14ac:dyDescent="0.25">
      <c r="D257" s="15"/>
    </row>
    <row r="258" spans="4:4" x14ac:dyDescent="0.25">
      <c r="D258" s="15"/>
    </row>
    <row r="259" spans="4:4" x14ac:dyDescent="0.25">
      <c r="D259" s="15"/>
    </row>
    <row r="260" spans="4:4" x14ac:dyDescent="0.25">
      <c r="D260" s="15"/>
    </row>
    <row r="261" spans="4:4" x14ac:dyDescent="0.25">
      <c r="D261" s="15"/>
    </row>
    <row r="262" spans="4:4" x14ac:dyDescent="0.25">
      <c r="D262" s="15"/>
    </row>
    <row r="263" spans="4:4" x14ac:dyDescent="0.25">
      <c r="D263" s="15"/>
    </row>
    <row r="264" spans="4:4" x14ac:dyDescent="0.25">
      <c r="D264" s="15"/>
    </row>
    <row r="265" spans="4:4" x14ac:dyDescent="0.25">
      <c r="D265" s="15"/>
    </row>
    <row r="266" spans="4:4" x14ac:dyDescent="0.25">
      <c r="D266" s="15"/>
    </row>
    <row r="267" spans="4:4" x14ac:dyDescent="0.25">
      <c r="D267" s="15"/>
    </row>
    <row r="268" spans="4:4" x14ac:dyDescent="0.25">
      <c r="D268" s="15"/>
    </row>
    <row r="269" spans="4:4" x14ac:dyDescent="0.25">
      <c r="D269" s="15"/>
    </row>
    <row r="270" spans="4:4" x14ac:dyDescent="0.25">
      <c r="D270" s="15"/>
    </row>
    <row r="271" spans="4:4" x14ac:dyDescent="0.25">
      <c r="D271" s="15"/>
    </row>
    <row r="272" spans="4:4" x14ac:dyDescent="0.25">
      <c r="D272" s="15"/>
    </row>
    <row r="273" spans="4:4" x14ac:dyDescent="0.25">
      <c r="D273" s="15"/>
    </row>
    <row r="274" spans="4:4" x14ac:dyDescent="0.25">
      <c r="D274" s="15"/>
    </row>
    <row r="275" spans="4:4" x14ac:dyDescent="0.25">
      <c r="D275" s="15"/>
    </row>
    <row r="276" spans="4:4" x14ac:dyDescent="0.25">
      <c r="D276" s="15"/>
    </row>
    <row r="277" spans="4:4" x14ac:dyDescent="0.25">
      <c r="D277" s="15"/>
    </row>
    <row r="278" spans="4:4" x14ac:dyDescent="0.25">
      <c r="D278" s="15"/>
    </row>
    <row r="279" spans="4:4" x14ac:dyDescent="0.25">
      <c r="D279" s="15"/>
    </row>
    <row r="280" spans="4:4" x14ac:dyDescent="0.25">
      <c r="D280" s="15"/>
    </row>
    <row r="281" spans="4:4" x14ac:dyDescent="0.25">
      <c r="D281" s="15"/>
    </row>
    <row r="282" spans="4:4" x14ac:dyDescent="0.25">
      <c r="D282" s="15"/>
    </row>
    <row r="283" spans="4:4" x14ac:dyDescent="0.25">
      <c r="D283" s="15"/>
    </row>
    <row r="284" spans="4:4" x14ac:dyDescent="0.25">
      <c r="D284" s="15"/>
    </row>
    <row r="285" spans="4:4" x14ac:dyDescent="0.25">
      <c r="D285" s="15"/>
    </row>
    <row r="286" spans="4:4" x14ac:dyDescent="0.25">
      <c r="D286" s="15"/>
    </row>
    <row r="287" spans="4:4" x14ac:dyDescent="0.25">
      <c r="D287" s="15"/>
    </row>
    <row r="288" spans="4:4" x14ac:dyDescent="0.25">
      <c r="D288" s="15"/>
    </row>
    <row r="289" spans="4:4" x14ac:dyDescent="0.25">
      <c r="D289" s="15"/>
    </row>
    <row r="290" spans="4:4" x14ac:dyDescent="0.25">
      <c r="D290" s="15"/>
    </row>
    <row r="291" spans="4:4" x14ac:dyDescent="0.25">
      <c r="D291" s="15"/>
    </row>
    <row r="292" spans="4:4" x14ac:dyDescent="0.25">
      <c r="D292" s="15"/>
    </row>
    <row r="293" spans="4:4" x14ac:dyDescent="0.25">
      <c r="D293" s="15"/>
    </row>
    <row r="294" spans="4:4" x14ac:dyDescent="0.25">
      <c r="D294" s="15"/>
    </row>
    <row r="295" spans="4:4" x14ac:dyDescent="0.25">
      <c r="D295" s="15"/>
    </row>
    <row r="296" spans="4:4" x14ac:dyDescent="0.25">
      <c r="D296" s="15"/>
    </row>
    <row r="297" spans="4:4" x14ac:dyDescent="0.25">
      <c r="D297" s="15"/>
    </row>
    <row r="298" spans="4:4" x14ac:dyDescent="0.25">
      <c r="D298" s="15"/>
    </row>
    <row r="299" spans="4:4" x14ac:dyDescent="0.25">
      <c r="D299" s="15"/>
    </row>
    <row r="300" spans="4:4" x14ac:dyDescent="0.25">
      <c r="D300" s="15"/>
    </row>
    <row r="301" spans="4:4" x14ac:dyDescent="0.25">
      <c r="D301" s="15"/>
    </row>
    <row r="302" spans="4:4" x14ac:dyDescent="0.25">
      <c r="D302" s="15"/>
    </row>
    <row r="303" spans="4:4" x14ac:dyDescent="0.25">
      <c r="D303" s="15"/>
    </row>
    <row r="304" spans="4:4" x14ac:dyDescent="0.25">
      <c r="D304" s="15"/>
    </row>
    <row r="305" spans="4:4" x14ac:dyDescent="0.25">
      <c r="D305" s="15"/>
    </row>
    <row r="306" spans="4:4" x14ac:dyDescent="0.25">
      <c r="D306" s="15"/>
    </row>
    <row r="307" spans="4:4" x14ac:dyDescent="0.25">
      <c r="D307" s="15"/>
    </row>
    <row r="308" spans="4:4" x14ac:dyDescent="0.25">
      <c r="D308" s="15"/>
    </row>
    <row r="309" spans="4:4" x14ac:dyDescent="0.25">
      <c r="D309" s="15"/>
    </row>
    <row r="310" spans="4:4" x14ac:dyDescent="0.25">
      <c r="D310" s="15"/>
    </row>
    <row r="311" spans="4:4" x14ac:dyDescent="0.25">
      <c r="D311" s="15"/>
    </row>
    <row r="312" spans="4:4" x14ac:dyDescent="0.25">
      <c r="D312" s="15"/>
    </row>
    <row r="313" spans="4:4" x14ac:dyDescent="0.25">
      <c r="D313" s="15"/>
    </row>
    <row r="314" spans="4:4" x14ac:dyDescent="0.25">
      <c r="D314" s="15"/>
    </row>
    <row r="315" spans="4:4" x14ac:dyDescent="0.25">
      <c r="D315" s="15"/>
    </row>
    <row r="316" spans="4:4" x14ac:dyDescent="0.25">
      <c r="D316" s="15"/>
    </row>
    <row r="317" spans="4:4" x14ac:dyDescent="0.25">
      <c r="D317" s="15"/>
    </row>
    <row r="318" spans="4:4" x14ac:dyDescent="0.25">
      <c r="D318" s="15"/>
    </row>
    <row r="319" spans="4:4" x14ac:dyDescent="0.25">
      <c r="D319" s="15"/>
    </row>
    <row r="320" spans="4:4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4" x14ac:dyDescent="0.25">
      <c r="D353" s="15"/>
    </row>
    <row r="354" spans="4:4" x14ac:dyDescent="0.25">
      <c r="D354" s="15"/>
    </row>
    <row r="355" spans="4:4" x14ac:dyDescent="0.25">
      <c r="D355" s="15"/>
    </row>
    <row r="356" spans="4:4" x14ac:dyDescent="0.25">
      <c r="D356" s="15"/>
    </row>
    <row r="357" spans="4:4" x14ac:dyDescent="0.25">
      <c r="D357" s="15"/>
    </row>
    <row r="358" spans="4:4" x14ac:dyDescent="0.25">
      <c r="D358" s="15"/>
    </row>
    <row r="359" spans="4:4" x14ac:dyDescent="0.25">
      <c r="D359" s="15"/>
    </row>
    <row r="360" spans="4:4" x14ac:dyDescent="0.25">
      <c r="D360" s="15"/>
    </row>
    <row r="361" spans="4:4" x14ac:dyDescent="0.25">
      <c r="D361" s="15"/>
    </row>
    <row r="362" spans="4:4" x14ac:dyDescent="0.25">
      <c r="D362" s="15"/>
    </row>
    <row r="363" spans="4:4" x14ac:dyDescent="0.25">
      <c r="D363" s="15"/>
    </row>
    <row r="364" spans="4:4" x14ac:dyDescent="0.25">
      <c r="D364" s="15"/>
    </row>
    <row r="365" spans="4:4" x14ac:dyDescent="0.25">
      <c r="D365" s="15"/>
    </row>
    <row r="366" spans="4:4" x14ac:dyDescent="0.25">
      <c r="D366" s="15"/>
    </row>
    <row r="367" spans="4:4" x14ac:dyDescent="0.25">
      <c r="D367" s="15"/>
    </row>
    <row r="368" spans="4:4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  <row r="1011" spans="4:4" x14ac:dyDescent="0.25">
      <c r="D1011" s="15"/>
    </row>
    <row r="1012" spans="4:4" x14ac:dyDescent="0.25">
      <c r="D1012" s="15"/>
    </row>
    <row r="1013" spans="4:4" x14ac:dyDescent="0.25">
      <c r="D1013" s="15"/>
    </row>
    <row r="1014" spans="4:4" x14ac:dyDescent="0.25">
      <c r="D1014" s="15"/>
    </row>
    <row r="1015" spans="4:4" x14ac:dyDescent="0.25">
      <c r="D1015" s="15"/>
    </row>
    <row r="1016" spans="4:4" x14ac:dyDescent="0.25">
      <c r="D1016" s="15"/>
    </row>
    <row r="1017" spans="4:4" x14ac:dyDescent="0.25">
      <c r="D1017" s="15"/>
    </row>
    <row r="1018" spans="4:4" x14ac:dyDescent="0.25">
      <c r="D1018" s="15"/>
    </row>
    <row r="1019" spans="4:4" x14ac:dyDescent="0.25">
      <c r="D1019" s="15"/>
    </row>
    <row r="1020" spans="4:4" x14ac:dyDescent="0.25">
      <c r="D1020" s="15"/>
    </row>
    <row r="1021" spans="4:4" x14ac:dyDescent="0.25">
      <c r="D1021" s="15"/>
    </row>
    <row r="1022" spans="4:4" x14ac:dyDescent="0.25">
      <c r="D1022" s="15"/>
    </row>
    <row r="1023" spans="4:4" x14ac:dyDescent="0.25">
      <c r="D1023" s="15"/>
    </row>
    <row r="1024" spans="4:4" x14ac:dyDescent="0.25">
      <c r="D1024" s="15"/>
    </row>
    <row r="1025" spans="4:4" x14ac:dyDescent="0.25">
      <c r="D1025" s="15"/>
    </row>
    <row r="1026" spans="4:4" x14ac:dyDescent="0.25">
      <c r="D1026" s="15"/>
    </row>
    <row r="1027" spans="4:4" x14ac:dyDescent="0.25">
      <c r="D1027" s="15"/>
    </row>
    <row r="1028" spans="4:4" x14ac:dyDescent="0.25">
      <c r="D1028" s="15"/>
    </row>
    <row r="1029" spans="4:4" x14ac:dyDescent="0.25">
      <c r="D1029" s="15"/>
    </row>
    <row r="1030" spans="4:4" x14ac:dyDescent="0.25">
      <c r="D1030" s="15"/>
    </row>
    <row r="1031" spans="4:4" x14ac:dyDescent="0.25">
      <c r="D1031" s="15"/>
    </row>
    <row r="1032" spans="4:4" x14ac:dyDescent="0.25">
      <c r="D1032" s="15"/>
    </row>
    <row r="1033" spans="4:4" x14ac:dyDescent="0.25">
      <c r="D1033" s="15"/>
    </row>
    <row r="1034" spans="4:4" x14ac:dyDescent="0.25">
      <c r="D1034" s="15"/>
    </row>
    <row r="1035" spans="4:4" x14ac:dyDescent="0.25">
      <c r="D1035" s="15"/>
    </row>
    <row r="1036" spans="4:4" x14ac:dyDescent="0.25">
      <c r="D1036" s="15"/>
    </row>
    <row r="1037" spans="4:4" x14ac:dyDescent="0.25">
      <c r="D1037" s="15"/>
    </row>
    <row r="1038" spans="4:4" x14ac:dyDescent="0.25">
      <c r="D1038" s="15"/>
    </row>
    <row r="1039" spans="4:4" x14ac:dyDescent="0.25">
      <c r="D1039" s="15"/>
    </row>
    <row r="1040" spans="4:4" x14ac:dyDescent="0.25">
      <c r="D1040" s="15"/>
    </row>
    <row r="1041" spans="4:4" x14ac:dyDescent="0.25">
      <c r="D1041" s="15"/>
    </row>
    <row r="1042" spans="4:4" x14ac:dyDescent="0.25">
      <c r="D1042" s="15"/>
    </row>
    <row r="1043" spans="4:4" x14ac:dyDescent="0.25">
      <c r="D1043" s="15"/>
    </row>
    <row r="1044" spans="4:4" x14ac:dyDescent="0.25">
      <c r="D1044" s="15"/>
    </row>
    <row r="1045" spans="4:4" x14ac:dyDescent="0.25">
      <c r="D1045" s="15"/>
    </row>
    <row r="1046" spans="4:4" x14ac:dyDescent="0.25">
      <c r="D1046" s="15"/>
    </row>
    <row r="1047" spans="4:4" x14ac:dyDescent="0.25">
      <c r="D1047" s="15"/>
    </row>
    <row r="1048" spans="4:4" x14ac:dyDescent="0.25">
      <c r="D1048" s="15"/>
    </row>
    <row r="1049" spans="4:4" x14ac:dyDescent="0.25">
      <c r="D1049" s="15"/>
    </row>
    <row r="1050" spans="4:4" x14ac:dyDescent="0.25">
      <c r="D1050" s="15"/>
    </row>
    <row r="1051" spans="4:4" x14ac:dyDescent="0.25">
      <c r="D1051" s="15"/>
    </row>
    <row r="1052" spans="4:4" x14ac:dyDescent="0.25">
      <c r="D1052" s="15"/>
    </row>
    <row r="1053" spans="4:4" x14ac:dyDescent="0.25">
      <c r="D1053" s="15"/>
    </row>
    <row r="1054" spans="4:4" x14ac:dyDescent="0.25">
      <c r="D1054" s="15"/>
    </row>
    <row r="1055" spans="4:4" x14ac:dyDescent="0.25">
      <c r="D1055" s="15"/>
    </row>
    <row r="1056" spans="4:4" x14ac:dyDescent="0.25">
      <c r="D1056" s="15"/>
    </row>
    <row r="1057" spans="4:4" x14ac:dyDescent="0.25">
      <c r="D1057" s="15"/>
    </row>
    <row r="1058" spans="4:4" x14ac:dyDescent="0.25">
      <c r="D1058" s="15"/>
    </row>
    <row r="1059" spans="4:4" x14ac:dyDescent="0.25">
      <c r="D1059" s="15"/>
    </row>
    <row r="1060" spans="4:4" x14ac:dyDescent="0.25">
      <c r="D1060" s="15"/>
    </row>
    <row r="1061" spans="4:4" x14ac:dyDescent="0.25">
      <c r="D1061" s="15"/>
    </row>
    <row r="1062" spans="4:4" x14ac:dyDescent="0.25">
      <c r="D1062" s="15"/>
    </row>
    <row r="1063" spans="4:4" x14ac:dyDescent="0.25">
      <c r="D1063" s="15"/>
    </row>
    <row r="1064" spans="4:4" x14ac:dyDescent="0.25">
      <c r="D1064" s="15"/>
    </row>
    <row r="1065" spans="4:4" x14ac:dyDescent="0.25">
      <c r="D1065" s="15"/>
    </row>
    <row r="1066" spans="4:4" x14ac:dyDescent="0.25">
      <c r="D1066" s="15"/>
    </row>
    <row r="1067" spans="4:4" x14ac:dyDescent="0.25">
      <c r="D1067" s="15"/>
    </row>
    <row r="1068" spans="4:4" x14ac:dyDescent="0.25">
      <c r="D1068" s="15"/>
    </row>
    <row r="1069" spans="4:4" x14ac:dyDescent="0.25">
      <c r="D1069" s="15"/>
    </row>
    <row r="1070" spans="4:4" x14ac:dyDescent="0.25">
      <c r="D1070" s="15"/>
    </row>
    <row r="1071" spans="4:4" x14ac:dyDescent="0.25">
      <c r="D1071" s="15"/>
    </row>
    <row r="1072" spans="4:4" x14ac:dyDescent="0.25">
      <c r="D1072" s="15"/>
    </row>
    <row r="1073" spans="4:4" x14ac:dyDescent="0.25">
      <c r="D1073" s="15"/>
    </row>
    <row r="1074" spans="4:4" x14ac:dyDescent="0.25">
      <c r="D1074" s="15"/>
    </row>
    <row r="1075" spans="4:4" x14ac:dyDescent="0.25">
      <c r="D1075" s="15"/>
    </row>
    <row r="1076" spans="4:4" x14ac:dyDescent="0.25">
      <c r="D1076" s="15"/>
    </row>
    <row r="1077" spans="4:4" x14ac:dyDescent="0.25">
      <c r="D1077" s="15"/>
    </row>
    <row r="1078" spans="4:4" x14ac:dyDescent="0.25">
      <c r="D1078" s="15"/>
    </row>
    <row r="1079" spans="4:4" x14ac:dyDescent="0.25">
      <c r="D1079" s="15"/>
    </row>
    <row r="1080" spans="4:4" x14ac:dyDescent="0.25">
      <c r="D1080" s="15"/>
    </row>
    <row r="1081" spans="4:4" x14ac:dyDescent="0.25">
      <c r="D1081" s="15"/>
    </row>
    <row r="1082" spans="4:4" x14ac:dyDescent="0.25">
      <c r="D1082" s="15"/>
    </row>
    <row r="1083" spans="4:4" x14ac:dyDescent="0.25">
      <c r="D1083" s="15"/>
    </row>
    <row r="1084" spans="4:4" x14ac:dyDescent="0.25">
      <c r="D1084" s="15"/>
    </row>
    <row r="1085" spans="4:4" x14ac:dyDescent="0.25">
      <c r="D1085" s="15"/>
    </row>
    <row r="1086" spans="4:4" x14ac:dyDescent="0.25">
      <c r="D1086" s="15"/>
    </row>
    <row r="1087" spans="4:4" x14ac:dyDescent="0.25">
      <c r="D1087" s="15"/>
    </row>
    <row r="1088" spans="4:4" x14ac:dyDescent="0.25">
      <c r="D1088" s="15"/>
    </row>
    <row r="1089" spans="4:4" x14ac:dyDescent="0.25">
      <c r="D1089" s="15"/>
    </row>
    <row r="1090" spans="4:4" x14ac:dyDescent="0.25">
      <c r="D1090" s="15"/>
    </row>
    <row r="1091" spans="4:4" x14ac:dyDescent="0.25">
      <c r="D1091" s="15"/>
    </row>
    <row r="1092" spans="4:4" x14ac:dyDescent="0.25">
      <c r="D1092" s="15"/>
    </row>
    <row r="1093" spans="4:4" x14ac:dyDescent="0.25">
      <c r="D1093" s="15"/>
    </row>
    <row r="1094" spans="4:4" x14ac:dyDescent="0.25">
      <c r="D1094" s="15"/>
    </row>
    <row r="1095" spans="4:4" x14ac:dyDescent="0.25">
      <c r="D1095" s="15"/>
    </row>
    <row r="1096" spans="4:4" x14ac:dyDescent="0.25">
      <c r="D1096" s="15"/>
    </row>
    <row r="1097" spans="4:4" x14ac:dyDescent="0.25">
      <c r="D1097" s="15"/>
    </row>
    <row r="1098" spans="4:4" x14ac:dyDescent="0.25">
      <c r="D1098" s="15"/>
    </row>
    <row r="1099" spans="4:4" x14ac:dyDescent="0.25">
      <c r="D1099" s="15"/>
    </row>
    <row r="1100" spans="4:4" x14ac:dyDescent="0.25">
      <c r="D1100" s="15"/>
    </row>
    <row r="1101" spans="4:4" x14ac:dyDescent="0.25">
      <c r="D1101" s="15"/>
    </row>
    <row r="1102" spans="4:4" x14ac:dyDescent="0.25">
      <c r="D1102" s="15"/>
    </row>
    <row r="1103" spans="4:4" x14ac:dyDescent="0.25">
      <c r="D1103" s="15"/>
    </row>
    <row r="1104" spans="4:4" x14ac:dyDescent="0.25">
      <c r="D1104" s="15"/>
    </row>
    <row r="1105" spans="4:4" x14ac:dyDescent="0.25">
      <c r="D1105" s="15"/>
    </row>
    <row r="1106" spans="4:4" x14ac:dyDescent="0.25">
      <c r="D1106" s="15"/>
    </row>
    <row r="1107" spans="4:4" x14ac:dyDescent="0.25">
      <c r="D1107" s="15"/>
    </row>
    <row r="1108" spans="4:4" x14ac:dyDescent="0.25">
      <c r="D1108" s="15"/>
    </row>
    <row r="1109" spans="4:4" x14ac:dyDescent="0.25">
      <c r="D1109" s="15"/>
    </row>
    <row r="1110" spans="4:4" x14ac:dyDescent="0.25">
      <c r="D1110" s="15"/>
    </row>
    <row r="1111" spans="4:4" x14ac:dyDescent="0.25">
      <c r="D1111" s="15"/>
    </row>
    <row r="1112" spans="4:4" x14ac:dyDescent="0.25">
      <c r="D1112" s="15"/>
    </row>
    <row r="1113" spans="4:4" x14ac:dyDescent="0.25">
      <c r="D1113" s="15"/>
    </row>
    <row r="1114" spans="4:4" x14ac:dyDescent="0.25">
      <c r="D1114" s="15"/>
    </row>
    <row r="1115" spans="4:4" x14ac:dyDescent="0.25">
      <c r="D1115" s="15"/>
    </row>
    <row r="1116" spans="4:4" x14ac:dyDescent="0.25">
      <c r="D1116" s="15"/>
    </row>
    <row r="1117" spans="4:4" x14ac:dyDescent="0.25">
      <c r="D1117" s="15"/>
    </row>
    <row r="1118" spans="4:4" x14ac:dyDescent="0.25">
      <c r="D1118" s="15"/>
    </row>
    <row r="1119" spans="4:4" x14ac:dyDescent="0.25">
      <c r="D1119" s="15"/>
    </row>
    <row r="1120" spans="4:4" x14ac:dyDescent="0.25">
      <c r="D1120" s="15"/>
    </row>
    <row r="1121" spans="4:4" x14ac:dyDescent="0.25">
      <c r="D1121" s="15"/>
    </row>
    <row r="1122" spans="4:4" x14ac:dyDescent="0.25">
      <c r="D1122" s="15"/>
    </row>
    <row r="1123" spans="4:4" x14ac:dyDescent="0.25">
      <c r="D1123" s="15"/>
    </row>
    <row r="1124" spans="4:4" x14ac:dyDescent="0.25">
      <c r="D1124" s="15"/>
    </row>
    <row r="1125" spans="4:4" x14ac:dyDescent="0.25">
      <c r="D1125" s="15"/>
    </row>
    <row r="1126" spans="4:4" x14ac:dyDescent="0.25">
      <c r="D1126" s="15"/>
    </row>
    <row r="1127" spans="4:4" x14ac:dyDescent="0.25">
      <c r="D1127" s="15"/>
    </row>
    <row r="1128" spans="4:4" x14ac:dyDescent="0.25">
      <c r="D1128" s="15"/>
    </row>
    <row r="1129" spans="4:4" x14ac:dyDescent="0.25">
      <c r="D1129" s="15"/>
    </row>
    <row r="1130" spans="4:4" x14ac:dyDescent="0.25">
      <c r="D1130" s="15"/>
    </row>
    <row r="1131" spans="4:4" x14ac:dyDescent="0.25">
      <c r="D1131" s="15"/>
    </row>
    <row r="1132" spans="4:4" x14ac:dyDescent="0.25">
      <c r="D1132" s="15"/>
    </row>
    <row r="1133" spans="4:4" x14ac:dyDescent="0.25">
      <c r="D1133" s="15"/>
    </row>
    <row r="1134" spans="4:4" x14ac:dyDescent="0.25">
      <c r="D1134" s="15"/>
    </row>
    <row r="1135" spans="4:4" x14ac:dyDescent="0.25">
      <c r="D1135" s="15"/>
    </row>
    <row r="1136" spans="4:4" x14ac:dyDescent="0.25">
      <c r="D1136" s="15"/>
    </row>
    <row r="1137" spans="4:4" x14ac:dyDescent="0.25">
      <c r="D1137" s="15"/>
    </row>
    <row r="1138" spans="4:4" x14ac:dyDescent="0.25">
      <c r="D1138" s="15"/>
    </row>
    <row r="1139" spans="4:4" x14ac:dyDescent="0.25">
      <c r="D1139" s="15"/>
    </row>
    <row r="1140" spans="4:4" x14ac:dyDescent="0.25">
      <c r="D1140" s="15"/>
    </row>
    <row r="1141" spans="4:4" x14ac:dyDescent="0.25">
      <c r="D1141" s="15"/>
    </row>
    <row r="1142" spans="4:4" x14ac:dyDescent="0.25">
      <c r="D1142" s="15"/>
    </row>
    <row r="1143" spans="4:4" x14ac:dyDescent="0.25">
      <c r="D1143" s="15"/>
    </row>
    <row r="1144" spans="4:4" x14ac:dyDescent="0.25">
      <c r="D1144" s="15"/>
    </row>
    <row r="1145" spans="4:4" x14ac:dyDescent="0.25">
      <c r="D1145" s="15"/>
    </row>
    <row r="1146" spans="4:4" x14ac:dyDescent="0.25">
      <c r="D1146" s="15"/>
    </row>
    <row r="1147" spans="4:4" x14ac:dyDescent="0.25">
      <c r="D1147" s="15"/>
    </row>
    <row r="1148" spans="4:4" x14ac:dyDescent="0.25">
      <c r="D1148" s="15"/>
    </row>
    <row r="1149" spans="4:4" x14ac:dyDescent="0.25">
      <c r="D1149" s="15"/>
    </row>
    <row r="1150" spans="4:4" x14ac:dyDescent="0.25">
      <c r="D1150" s="15"/>
    </row>
    <row r="1151" spans="4:4" x14ac:dyDescent="0.25">
      <c r="D1151" s="15"/>
    </row>
    <row r="1152" spans="4:4" x14ac:dyDescent="0.25">
      <c r="D1152" s="15"/>
    </row>
    <row r="1153" spans="4:4" x14ac:dyDescent="0.25">
      <c r="D1153" s="15"/>
    </row>
    <row r="1154" spans="4:4" x14ac:dyDescent="0.25">
      <c r="D1154" s="15"/>
    </row>
    <row r="1155" spans="4:4" x14ac:dyDescent="0.25">
      <c r="D1155" s="15"/>
    </row>
    <row r="1156" spans="4:4" x14ac:dyDescent="0.25">
      <c r="D1156" s="15"/>
    </row>
    <row r="1157" spans="4:4" x14ac:dyDescent="0.25">
      <c r="D1157" s="15"/>
    </row>
    <row r="1158" spans="4:4" x14ac:dyDescent="0.25">
      <c r="D1158" s="15"/>
    </row>
    <row r="1159" spans="4:4" x14ac:dyDescent="0.25">
      <c r="D1159" s="15"/>
    </row>
    <row r="1160" spans="4:4" x14ac:dyDescent="0.25">
      <c r="D1160" s="15"/>
    </row>
    <row r="1161" spans="4:4" x14ac:dyDescent="0.25">
      <c r="D1161" s="15"/>
    </row>
    <row r="1162" spans="4:4" x14ac:dyDescent="0.25">
      <c r="D1162" s="15"/>
    </row>
    <row r="1163" spans="4:4" x14ac:dyDescent="0.25">
      <c r="D1163" s="15"/>
    </row>
    <row r="1164" spans="4:4" x14ac:dyDescent="0.25">
      <c r="D1164" s="15"/>
    </row>
    <row r="1165" spans="4:4" x14ac:dyDescent="0.25">
      <c r="D1165" s="15"/>
    </row>
    <row r="1166" spans="4:4" x14ac:dyDescent="0.25">
      <c r="D1166" s="15"/>
    </row>
    <row r="1167" spans="4:4" x14ac:dyDescent="0.25">
      <c r="D1167" s="15"/>
    </row>
    <row r="1168" spans="4:4" x14ac:dyDescent="0.25">
      <c r="D1168" s="15"/>
    </row>
    <row r="1169" spans="4:4" x14ac:dyDescent="0.25">
      <c r="D1169" s="15"/>
    </row>
    <row r="1170" spans="4:4" x14ac:dyDescent="0.25">
      <c r="D1170" s="15"/>
    </row>
    <row r="1171" spans="4:4" x14ac:dyDescent="0.25">
      <c r="D1171" s="15"/>
    </row>
    <row r="1172" spans="4:4" x14ac:dyDescent="0.25">
      <c r="D1172" s="15"/>
    </row>
    <row r="1173" spans="4:4" x14ac:dyDescent="0.25">
      <c r="D1173" s="15"/>
    </row>
    <row r="1174" spans="4:4" x14ac:dyDescent="0.25">
      <c r="D1174" s="15"/>
    </row>
    <row r="1175" spans="4:4" x14ac:dyDescent="0.25">
      <c r="D1175" s="15"/>
    </row>
    <row r="1176" spans="4:4" x14ac:dyDescent="0.25">
      <c r="D1176" s="15"/>
    </row>
    <row r="1177" spans="4:4" x14ac:dyDescent="0.25">
      <c r="D1177" s="15"/>
    </row>
    <row r="1178" spans="4:4" x14ac:dyDescent="0.25">
      <c r="D1178" s="15"/>
    </row>
    <row r="1179" spans="4:4" x14ac:dyDescent="0.25">
      <c r="D1179" s="15"/>
    </row>
    <row r="1180" spans="4:4" x14ac:dyDescent="0.25">
      <c r="D1180" s="15"/>
    </row>
    <row r="1181" spans="4:4" x14ac:dyDescent="0.25">
      <c r="D1181" s="15"/>
    </row>
    <row r="1182" spans="4:4" x14ac:dyDescent="0.25">
      <c r="D1182" s="15"/>
    </row>
    <row r="1183" spans="4:4" x14ac:dyDescent="0.25">
      <c r="D1183" s="15"/>
    </row>
    <row r="1184" spans="4:4" x14ac:dyDescent="0.25">
      <c r="D1184" s="15"/>
    </row>
    <row r="1185" spans="4:4" x14ac:dyDescent="0.25">
      <c r="D1185" s="15"/>
    </row>
    <row r="1186" spans="4:4" x14ac:dyDescent="0.25">
      <c r="D1186" s="15"/>
    </row>
    <row r="1187" spans="4:4" x14ac:dyDescent="0.25">
      <c r="D1187" s="15"/>
    </row>
    <row r="1188" spans="4:4" x14ac:dyDescent="0.25">
      <c r="D1188" s="15"/>
    </row>
    <row r="1189" spans="4:4" x14ac:dyDescent="0.25">
      <c r="D1189" s="15"/>
    </row>
    <row r="1190" spans="4:4" x14ac:dyDescent="0.25">
      <c r="D1190" s="15"/>
    </row>
    <row r="1191" spans="4:4" x14ac:dyDescent="0.25">
      <c r="D1191" s="15"/>
    </row>
    <row r="1192" spans="4:4" x14ac:dyDescent="0.25">
      <c r="D1192" s="15"/>
    </row>
    <row r="1193" spans="4:4" x14ac:dyDescent="0.25">
      <c r="D1193" s="15"/>
    </row>
    <row r="1194" spans="4:4" x14ac:dyDescent="0.25">
      <c r="D1194" s="15"/>
    </row>
    <row r="1195" spans="4:4" x14ac:dyDescent="0.25">
      <c r="D1195" s="15"/>
    </row>
    <row r="1196" spans="4:4" x14ac:dyDescent="0.25">
      <c r="D1196" s="15"/>
    </row>
    <row r="1197" spans="4:4" x14ac:dyDescent="0.25">
      <c r="D1197" s="15"/>
    </row>
    <row r="1198" spans="4:4" x14ac:dyDescent="0.25">
      <c r="D1198" s="15"/>
    </row>
    <row r="1199" spans="4:4" x14ac:dyDescent="0.25">
      <c r="D1199" s="15"/>
    </row>
    <row r="1200" spans="4:4" x14ac:dyDescent="0.25">
      <c r="D1200" s="15"/>
    </row>
    <row r="1201" spans="4:4" x14ac:dyDescent="0.25">
      <c r="D1201" s="15"/>
    </row>
    <row r="1202" spans="4:4" x14ac:dyDescent="0.25">
      <c r="D1202" s="15"/>
    </row>
    <row r="1203" spans="4:4" x14ac:dyDescent="0.25">
      <c r="D1203" s="15"/>
    </row>
    <row r="1204" spans="4:4" x14ac:dyDescent="0.25">
      <c r="D1204" s="15"/>
    </row>
    <row r="1205" spans="4:4" x14ac:dyDescent="0.25">
      <c r="D1205" s="15"/>
    </row>
    <row r="1206" spans="4:4" x14ac:dyDescent="0.25">
      <c r="D1206" s="15"/>
    </row>
    <row r="1207" spans="4:4" x14ac:dyDescent="0.25">
      <c r="D1207" s="15"/>
    </row>
    <row r="1208" spans="4:4" x14ac:dyDescent="0.25">
      <c r="D1208" s="15"/>
    </row>
    <row r="1209" spans="4:4" x14ac:dyDescent="0.25">
      <c r="D1209" s="15"/>
    </row>
    <row r="1210" spans="4:4" x14ac:dyDescent="0.25">
      <c r="D1210" s="15"/>
    </row>
    <row r="1211" spans="4:4" x14ac:dyDescent="0.25">
      <c r="D1211" s="15"/>
    </row>
    <row r="1212" spans="4:4" x14ac:dyDescent="0.25">
      <c r="D1212" s="15"/>
    </row>
    <row r="1213" spans="4:4" x14ac:dyDescent="0.25">
      <c r="D1213" s="15"/>
    </row>
    <row r="1214" spans="4:4" x14ac:dyDescent="0.25">
      <c r="D1214" s="15"/>
    </row>
    <row r="1215" spans="4:4" x14ac:dyDescent="0.25">
      <c r="D1215" s="15"/>
    </row>
    <row r="1216" spans="4:4" x14ac:dyDescent="0.25">
      <c r="D1216" s="15"/>
    </row>
    <row r="1217" spans="4:4" x14ac:dyDescent="0.25">
      <c r="D1217" s="15"/>
    </row>
    <row r="1218" spans="4:4" x14ac:dyDescent="0.25">
      <c r="D1218" s="15"/>
    </row>
    <row r="1219" spans="4:4" x14ac:dyDescent="0.25">
      <c r="D1219" s="15"/>
    </row>
    <row r="1220" spans="4:4" x14ac:dyDescent="0.25">
      <c r="D1220" s="15"/>
    </row>
    <row r="1221" spans="4:4" x14ac:dyDescent="0.25">
      <c r="D1221" s="15"/>
    </row>
    <row r="1222" spans="4:4" x14ac:dyDescent="0.25">
      <c r="D1222" s="15"/>
    </row>
    <row r="1223" spans="4:4" x14ac:dyDescent="0.25">
      <c r="D1223" s="15"/>
    </row>
    <row r="1224" spans="4:4" x14ac:dyDescent="0.25">
      <c r="D1224" s="15"/>
    </row>
    <row r="1225" spans="4:4" x14ac:dyDescent="0.25">
      <c r="D1225" s="15"/>
    </row>
    <row r="1226" spans="4:4" x14ac:dyDescent="0.25">
      <c r="D1226" s="15"/>
    </row>
    <row r="1227" spans="4:4" x14ac:dyDescent="0.25">
      <c r="D1227" s="15"/>
    </row>
    <row r="1228" spans="4:4" x14ac:dyDescent="0.25">
      <c r="D1228" s="15"/>
    </row>
    <row r="1229" spans="4:4" x14ac:dyDescent="0.25">
      <c r="D1229" s="15"/>
    </row>
    <row r="1230" spans="4:4" x14ac:dyDescent="0.25">
      <c r="D1230" s="15"/>
    </row>
    <row r="1231" spans="4:4" x14ac:dyDescent="0.25">
      <c r="D1231" s="15"/>
    </row>
    <row r="1232" spans="4:4" x14ac:dyDescent="0.25">
      <c r="D1232" s="15"/>
    </row>
    <row r="1233" spans="4:4" x14ac:dyDescent="0.25">
      <c r="D1233" s="15"/>
    </row>
    <row r="1234" spans="4:4" x14ac:dyDescent="0.25">
      <c r="D1234" s="15"/>
    </row>
    <row r="1235" spans="4:4" x14ac:dyDescent="0.25">
      <c r="D1235" s="15"/>
    </row>
    <row r="1236" spans="4:4" x14ac:dyDescent="0.25">
      <c r="D1236" s="15"/>
    </row>
    <row r="1237" spans="4:4" x14ac:dyDescent="0.25">
      <c r="D1237" s="15"/>
    </row>
    <row r="1238" spans="4:4" x14ac:dyDescent="0.25">
      <c r="D1238" s="15"/>
    </row>
    <row r="1239" spans="4:4" x14ac:dyDescent="0.25">
      <c r="D1239" s="15"/>
    </row>
    <row r="1240" spans="4:4" x14ac:dyDescent="0.25">
      <c r="D1240" s="15"/>
    </row>
    <row r="1241" spans="4:4" x14ac:dyDescent="0.25">
      <c r="D1241" s="15"/>
    </row>
    <row r="1242" spans="4:4" x14ac:dyDescent="0.25">
      <c r="D1242" s="15"/>
    </row>
    <row r="1243" spans="4:4" x14ac:dyDescent="0.25">
      <c r="D1243" s="15"/>
    </row>
    <row r="1244" spans="4:4" x14ac:dyDescent="0.25">
      <c r="D1244" s="15"/>
    </row>
    <row r="1245" spans="4:4" x14ac:dyDescent="0.25">
      <c r="D1245" s="15"/>
    </row>
    <row r="1246" spans="4:4" x14ac:dyDescent="0.25">
      <c r="D1246" s="15"/>
    </row>
    <row r="1247" spans="4:4" x14ac:dyDescent="0.25">
      <c r="D1247" s="15"/>
    </row>
    <row r="1248" spans="4:4" x14ac:dyDescent="0.25">
      <c r="D1248" s="15"/>
    </row>
    <row r="1249" spans="4:4" x14ac:dyDescent="0.25">
      <c r="D1249" s="15"/>
    </row>
    <row r="1250" spans="4:4" x14ac:dyDescent="0.25">
      <c r="D1250" s="15"/>
    </row>
    <row r="1251" spans="4:4" x14ac:dyDescent="0.25">
      <c r="D1251" s="15"/>
    </row>
    <row r="1252" spans="4:4" x14ac:dyDescent="0.25">
      <c r="D1252" s="15"/>
    </row>
    <row r="1253" spans="4:4" x14ac:dyDescent="0.25">
      <c r="D1253" s="15"/>
    </row>
    <row r="1254" spans="4:4" x14ac:dyDescent="0.25">
      <c r="D1254" s="15"/>
    </row>
    <row r="1255" spans="4:4" x14ac:dyDescent="0.25">
      <c r="D1255" s="15"/>
    </row>
    <row r="1256" spans="4:4" x14ac:dyDescent="0.25">
      <c r="D1256" s="15"/>
    </row>
    <row r="1257" spans="4:4" x14ac:dyDescent="0.25">
      <c r="D1257" s="15"/>
    </row>
    <row r="1258" spans="4:4" x14ac:dyDescent="0.25">
      <c r="D1258" s="15"/>
    </row>
    <row r="1259" spans="4:4" x14ac:dyDescent="0.25">
      <c r="D1259" s="15"/>
    </row>
    <row r="1260" spans="4:4" x14ac:dyDescent="0.25">
      <c r="D1260" s="15"/>
    </row>
    <row r="1261" spans="4:4" x14ac:dyDescent="0.25">
      <c r="D1261" s="15"/>
    </row>
    <row r="1262" spans="4:4" x14ac:dyDescent="0.25">
      <c r="D1262" s="15"/>
    </row>
    <row r="1263" spans="4:4" x14ac:dyDescent="0.25">
      <c r="D1263" s="15"/>
    </row>
    <row r="1264" spans="4:4" x14ac:dyDescent="0.25">
      <c r="D1264" s="15"/>
    </row>
    <row r="1265" spans="4:4" x14ac:dyDescent="0.25">
      <c r="D1265" s="15"/>
    </row>
    <row r="1266" spans="4:4" x14ac:dyDescent="0.25">
      <c r="D1266" s="15"/>
    </row>
    <row r="1267" spans="4:4" x14ac:dyDescent="0.25">
      <c r="D1267" s="15"/>
    </row>
    <row r="1268" spans="4:4" x14ac:dyDescent="0.25">
      <c r="D1268" s="15"/>
    </row>
    <row r="1269" spans="4:4" x14ac:dyDescent="0.25">
      <c r="D1269" s="15"/>
    </row>
    <row r="1270" spans="4:4" x14ac:dyDescent="0.25">
      <c r="D1270" s="15"/>
    </row>
    <row r="1271" spans="4:4" x14ac:dyDescent="0.25">
      <c r="D1271" s="15"/>
    </row>
    <row r="1272" spans="4:4" x14ac:dyDescent="0.25">
      <c r="D1272" s="15"/>
    </row>
    <row r="1273" spans="4:4" x14ac:dyDescent="0.25">
      <c r="D1273" s="15"/>
    </row>
    <row r="1274" spans="4:4" x14ac:dyDescent="0.25">
      <c r="D1274" s="15"/>
    </row>
    <row r="1275" spans="4:4" x14ac:dyDescent="0.25">
      <c r="D1275" s="15"/>
    </row>
    <row r="1276" spans="4:4" x14ac:dyDescent="0.25">
      <c r="D1276" s="15"/>
    </row>
    <row r="1277" spans="4:4" x14ac:dyDescent="0.25">
      <c r="D1277" s="15"/>
    </row>
    <row r="1278" spans="4:4" x14ac:dyDescent="0.25">
      <c r="D1278" s="15"/>
    </row>
    <row r="1279" spans="4:4" x14ac:dyDescent="0.25">
      <c r="D1279" s="15"/>
    </row>
    <row r="1280" spans="4:4" x14ac:dyDescent="0.25">
      <c r="D1280" s="15"/>
    </row>
    <row r="1281" spans="4:4" x14ac:dyDescent="0.25">
      <c r="D1281" s="15"/>
    </row>
    <row r="1282" spans="4:4" x14ac:dyDescent="0.25">
      <c r="D1282" s="15"/>
    </row>
    <row r="1283" spans="4:4" x14ac:dyDescent="0.25">
      <c r="D1283" s="15"/>
    </row>
    <row r="1284" spans="4:4" x14ac:dyDescent="0.25">
      <c r="D1284" s="15"/>
    </row>
    <row r="1285" spans="4:4" x14ac:dyDescent="0.25">
      <c r="D1285" s="15"/>
    </row>
    <row r="1286" spans="4:4" x14ac:dyDescent="0.25">
      <c r="D1286" s="15"/>
    </row>
    <row r="1287" spans="4:4" x14ac:dyDescent="0.25">
      <c r="D1287" s="15"/>
    </row>
    <row r="1288" spans="4:4" x14ac:dyDescent="0.25">
      <c r="D1288" s="15"/>
    </row>
    <row r="1289" spans="4:4" x14ac:dyDescent="0.25">
      <c r="D1289" s="15"/>
    </row>
    <row r="1290" spans="4:4" x14ac:dyDescent="0.25">
      <c r="D1290" s="15"/>
    </row>
    <row r="1291" spans="4:4" x14ac:dyDescent="0.25">
      <c r="D1291" s="15"/>
    </row>
    <row r="1292" spans="4:4" x14ac:dyDescent="0.25">
      <c r="D1292" s="15"/>
    </row>
    <row r="1293" spans="4:4" x14ac:dyDescent="0.25">
      <c r="D1293" s="15"/>
    </row>
    <row r="1294" spans="4:4" x14ac:dyDescent="0.25">
      <c r="D1294" s="15"/>
    </row>
    <row r="1295" spans="4:4" x14ac:dyDescent="0.25">
      <c r="D1295" s="15"/>
    </row>
    <row r="1296" spans="4:4" x14ac:dyDescent="0.25">
      <c r="D1296" s="15"/>
    </row>
    <row r="1297" spans="4:4" x14ac:dyDescent="0.25">
      <c r="D1297" s="15"/>
    </row>
    <row r="1298" spans="4:4" x14ac:dyDescent="0.25">
      <c r="D1298" s="15"/>
    </row>
    <row r="1299" spans="4:4" x14ac:dyDescent="0.25">
      <c r="D1299" s="15"/>
    </row>
    <row r="1300" spans="4:4" x14ac:dyDescent="0.25">
      <c r="D1300" s="15"/>
    </row>
    <row r="1301" spans="4:4" x14ac:dyDescent="0.25">
      <c r="D1301" s="15"/>
    </row>
    <row r="1302" spans="4:4" x14ac:dyDescent="0.25">
      <c r="D1302" s="15"/>
    </row>
    <row r="1303" spans="4:4" x14ac:dyDescent="0.25">
      <c r="D1303" s="15"/>
    </row>
    <row r="1304" spans="4:4" x14ac:dyDescent="0.25">
      <c r="D1304" s="15"/>
    </row>
    <row r="1305" spans="4:4" x14ac:dyDescent="0.25">
      <c r="D1305" s="15"/>
    </row>
    <row r="1306" spans="4:4" x14ac:dyDescent="0.25">
      <c r="D1306" s="15"/>
    </row>
    <row r="1307" spans="4:4" x14ac:dyDescent="0.25">
      <c r="D1307" s="15"/>
    </row>
    <row r="1308" spans="4:4" x14ac:dyDescent="0.25">
      <c r="D1308" s="15"/>
    </row>
    <row r="1309" spans="4:4" x14ac:dyDescent="0.25">
      <c r="D1309" s="15"/>
    </row>
    <row r="1310" spans="4:4" x14ac:dyDescent="0.25">
      <c r="D1310" s="15"/>
    </row>
    <row r="1311" spans="4:4" x14ac:dyDescent="0.25">
      <c r="D1311" s="15"/>
    </row>
    <row r="1312" spans="4:4" x14ac:dyDescent="0.25">
      <c r="D1312" s="15"/>
    </row>
    <row r="1313" spans="4:4" x14ac:dyDescent="0.25">
      <c r="D1313" s="15"/>
    </row>
    <row r="1314" spans="4:4" x14ac:dyDescent="0.25">
      <c r="D1314" s="15"/>
    </row>
    <row r="1315" spans="4:4" x14ac:dyDescent="0.25">
      <c r="D1315" s="15"/>
    </row>
    <row r="1316" spans="4:4" x14ac:dyDescent="0.25">
      <c r="D1316" s="15"/>
    </row>
    <row r="1317" spans="4:4" x14ac:dyDescent="0.25">
      <c r="D1317" s="15"/>
    </row>
    <row r="1318" spans="4:4" x14ac:dyDescent="0.25">
      <c r="D1318" s="15"/>
    </row>
    <row r="1319" spans="4:4" x14ac:dyDescent="0.25">
      <c r="D1319" s="15"/>
    </row>
    <row r="1320" spans="4:4" x14ac:dyDescent="0.25">
      <c r="D1320" s="15"/>
    </row>
    <row r="1321" spans="4:4" x14ac:dyDescent="0.25">
      <c r="D1321" s="15"/>
    </row>
    <row r="1322" spans="4:4" x14ac:dyDescent="0.25">
      <c r="D1322" s="15"/>
    </row>
    <row r="1323" spans="4:4" x14ac:dyDescent="0.25">
      <c r="D1323" s="15"/>
    </row>
    <row r="1324" spans="4:4" x14ac:dyDescent="0.25">
      <c r="D1324" s="15"/>
    </row>
    <row r="1325" spans="4:4" x14ac:dyDescent="0.25">
      <c r="D1325" s="15"/>
    </row>
    <row r="1326" spans="4:4" x14ac:dyDescent="0.25">
      <c r="D1326" s="15"/>
    </row>
    <row r="1327" spans="4:4" x14ac:dyDescent="0.25">
      <c r="D1327" s="15"/>
    </row>
    <row r="1328" spans="4:4" x14ac:dyDescent="0.25">
      <c r="D1328" s="15"/>
    </row>
    <row r="1329" spans="4:4" x14ac:dyDescent="0.25">
      <c r="D1329" s="15"/>
    </row>
    <row r="1330" spans="4:4" x14ac:dyDescent="0.25">
      <c r="D1330" s="15"/>
    </row>
    <row r="1331" spans="4:4" x14ac:dyDescent="0.25">
      <c r="D1331" s="15"/>
    </row>
    <row r="1332" spans="4:4" x14ac:dyDescent="0.25">
      <c r="D1332" s="15"/>
    </row>
    <row r="1333" spans="4:4" x14ac:dyDescent="0.25">
      <c r="D1333" s="15"/>
    </row>
    <row r="1334" spans="4:4" x14ac:dyDescent="0.25">
      <c r="D1334" s="15"/>
    </row>
    <row r="1335" spans="4:4" x14ac:dyDescent="0.25">
      <c r="D1335" s="15"/>
    </row>
    <row r="1336" spans="4:4" x14ac:dyDescent="0.25">
      <c r="D1336" s="15"/>
    </row>
    <row r="1337" spans="4:4" x14ac:dyDescent="0.25">
      <c r="D1337" s="15"/>
    </row>
    <row r="1338" spans="4:4" x14ac:dyDescent="0.25">
      <c r="D1338" s="15"/>
    </row>
    <row r="1339" spans="4:4" x14ac:dyDescent="0.25">
      <c r="D1339" s="15"/>
    </row>
    <row r="1340" spans="4:4" x14ac:dyDescent="0.25">
      <c r="D1340" s="15"/>
    </row>
    <row r="1341" spans="4:4" x14ac:dyDescent="0.25">
      <c r="D1341" s="15"/>
    </row>
    <row r="1342" spans="4:4" x14ac:dyDescent="0.25">
      <c r="D1342" s="15"/>
    </row>
    <row r="1343" spans="4:4" x14ac:dyDescent="0.25">
      <c r="D1343" s="15"/>
    </row>
    <row r="1344" spans="4:4" x14ac:dyDescent="0.25">
      <c r="D1344" s="15"/>
    </row>
    <row r="1345" spans="4:4" x14ac:dyDescent="0.25">
      <c r="D1345" s="15"/>
    </row>
    <row r="1346" spans="4:4" x14ac:dyDescent="0.25">
      <c r="D1346" s="15"/>
    </row>
    <row r="1347" spans="4:4" x14ac:dyDescent="0.25">
      <c r="D1347" s="15"/>
    </row>
    <row r="1348" spans="4:4" x14ac:dyDescent="0.25">
      <c r="D1348" s="15"/>
    </row>
    <row r="1349" spans="4:4" x14ac:dyDescent="0.25">
      <c r="D1349" s="15"/>
    </row>
    <row r="1350" spans="4:4" x14ac:dyDescent="0.25">
      <c r="D1350" s="15"/>
    </row>
    <row r="1351" spans="4:4" x14ac:dyDescent="0.25">
      <c r="D1351" s="15"/>
    </row>
    <row r="1352" spans="4:4" x14ac:dyDescent="0.25">
      <c r="D1352" s="15"/>
    </row>
    <row r="1353" spans="4:4" x14ac:dyDescent="0.25">
      <c r="D1353" s="15"/>
    </row>
    <row r="1354" spans="4:4" x14ac:dyDescent="0.25">
      <c r="D1354" s="15"/>
    </row>
    <row r="1355" spans="4:4" x14ac:dyDescent="0.25">
      <c r="D1355" s="15"/>
    </row>
    <row r="1356" spans="4:4" x14ac:dyDescent="0.25">
      <c r="D1356" s="15"/>
    </row>
    <row r="1357" spans="4:4" x14ac:dyDescent="0.25">
      <c r="D1357" s="15"/>
    </row>
    <row r="1358" spans="4:4" x14ac:dyDescent="0.25">
      <c r="D1358" s="15"/>
    </row>
    <row r="1359" spans="4:4" x14ac:dyDescent="0.25">
      <c r="D1359" s="15"/>
    </row>
    <row r="1360" spans="4:4" x14ac:dyDescent="0.25">
      <c r="D1360" s="15"/>
    </row>
    <row r="1361" spans="4:4" x14ac:dyDescent="0.25">
      <c r="D1361" s="15"/>
    </row>
    <row r="1362" spans="4:4" x14ac:dyDescent="0.25">
      <c r="D1362" s="15"/>
    </row>
    <row r="1363" spans="4:4" x14ac:dyDescent="0.25">
      <c r="D1363" s="15"/>
    </row>
    <row r="1364" spans="4:4" x14ac:dyDescent="0.25">
      <c r="D1364" s="15"/>
    </row>
    <row r="1365" spans="4:4" x14ac:dyDescent="0.25">
      <c r="D1365" s="15"/>
    </row>
    <row r="1366" spans="4:4" x14ac:dyDescent="0.25">
      <c r="D1366" s="15"/>
    </row>
    <row r="1367" spans="4:4" x14ac:dyDescent="0.25">
      <c r="D1367" s="15"/>
    </row>
    <row r="1368" spans="4:4" x14ac:dyDescent="0.25">
      <c r="D1368" s="15"/>
    </row>
    <row r="1369" spans="4:4" x14ac:dyDescent="0.25">
      <c r="D1369" s="15"/>
    </row>
    <row r="1370" spans="4:4" x14ac:dyDescent="0.25">
      <c r="D1370" s="15"/>
    </row>
    <row r="1371" spans="4:4" x14ac:dyDescent="0.25">
      <c r="D1371" s="15"/>
    </row>
    <row r="1372" spans="4:4" x14ac:dyDescent="0.25">
      <c r="D1372" s="15"/>
    </row>
    <row r="1373" spans="4:4" x14ac:dyDescent="0.25">
      <c r="D1373" s="15"/>
    </row>
    <row r="1374" spans="4:4" x14ac:dyDescent="0.25">
      <c r="D1374" s="15"/>
    </row>
    <row r="1375" spans="4:4" x14ac:dyDescent="0.25">
      <c r="D1375" s="15"/>
    </row>
    <row r="1376" spans="4:4" x14ac:dyDescent="0.25">
      <c r="D1376" s="15"/>
    </row>
    <row r="1377" spans="4:4" x14ac:dyDescent="0.25">
      <c r="D1377" s="15"/>
    </row>
    <row r="1378" spans="4:4" x14ac:dyDescent="0.25">
      <c r="D1378" s="15"/>
    </row>
    <row r="1379" spans="4:4" x14ac:dyDescent="0.25">
      <c r="D1379" s="15"/>
    </row>
    <row r="1380" spans="4:4" x14ac:dyDescent="0.25">
      <c r="D1380" s="15"/>
    </row>
    <row r="1381" spans="4:4" x14ac:dyDescent="0.25">
      <c r="D1381" s="15"/>
    </row>
    <row r="1382" spans="4:4" x14ac:dyDescent="0.25">
      <c r="D1382" s="15"/>
    </row>
    <row r="1383" spans="4:4" x14ac:dyDescent="0.25">
      <c r="D1383" s="15"/>
    </row>
    <row r="1384" spans="4:4" x14ac:dyDescent="0.25">
      <c r="D1384" s="15"/>
    </row>
    <row r="1385" spans="4:4" x14ac:dyDescent="0.25">
      <c r="D1385" s="15"/>
    </row>
    <row r="1386" spans="4:4" x14ac:dyDescent="0.25">
      <c r="D1386" s="15"/>
    </row>
    <row r="1387" spans="4:4" x14ac:dyDescent="0.25">
      <c r="D1387" s="15"/>
    </row>
    <row r="1388" spans="4:4" x14ac:dyDescent="0.25">
      <c r="D138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Instructie</vt:lpstr>
      <vt:lpstr>Bepalend</vt:lpstr>
      <vt:lpstr>Rapport</vt:lpstr>
      <vt:lpstr>Timing</vt:lpstr>
      <vt:lpstr>Detailrapporten</vt:lpstr>
      <vt:lpstr>Data</vt:lpstr>
      <vt:lpstr>Rekenblad</vt:lpstr>
      <vt:lpstr>Instructie!Afdrukbereik</vt:lpstr>
      <vt:lpstr>UniekePatBepalend</vt:lpstr>
      <vt:lpstr>UniekePoliPat</vt:lpstr>
    </vt:vector>
  </TitlesOfParts>
  <Company>André Groen Advies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Groen</dc:creator>
  <dc:description>Delen mag, liefst met vermelding van naam</dc:description>
  <cp:lastModifiedBy>André Groen</cp:lastModifiedBy>
  <cp:lastPrinted>2017-07-03T10:26:27Z</cp:lastPrinted>
  <dcterms:created xsi:type="dcterms:W3CDTF">2017-06-26T07:58:48Z</dcterms:created>
  <dcterms:modified xsi:type="dcterms:W3CDTF">2017-07-03T10:32:48Z</dcterms:modified>
</cp:coreProperties>
</file>